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G:\Mi unidad\Jenny\"/>
    </mc:Choice>
  </mc:AlternateContent>
  <bookViews>
    <workbookView xWindow="0" yWindow="0" windowWidth="19200" windowHeight="7050"/>
  </bookViews>
  <sheets>
    <sheet name="CONTRATOS 2021" sheetId="1" r:id="rId1"/>
  </sheets>
  <definedNames>
    <definedName name="_xlnm._FilterDatabase" localSheetId="0" hidden="1">'CONTRATOS 2021'!$A$2:$EL$170</definedName>
  </definedNames>
  <calcPr calcId="162913"/>
  <extLst>
    <ext uri="GoogleSheetsCustomDataVersion1">
      <go:sheetsCustomData xmlns:go="http://customooxmlschemas.google.com/" r:id="rId8" roundtripDataSignature="AMtx7mgUWQe1rpuXqdekhjy1u753oc2q1A=="/>
    </ext>
  </extLst>
</workbook>
</file>

<file path=xl/calcChain.xml><?xml version="1.0" encoding="utf-8"?>
<calcChain xmlns="http://schemas.openxmlformats.org/spreadsheetml/2006/main">
  <c r="CO170" i="1" l="1"/>
  <c r="CB170" i="1"/>
  <c r="CP170" i="1" s="1"/>
  <c r="BE170" i="1"/>
  <c r="BD170" i="1"/>
  <c r="BB170" i="1"/>
  <c r="P170" i="1"/>
  <c r="CO169" i="1"/>
  <c r="BQ169" i="1"/>
  <c r="CB169" i="1" s="1"/>
  <c r="CP169" i="1" s="1"/>
  <c r="BE169" i="1"/>
  <c r="BD169" i="1"/>
  <c r="BB169" i="1"/>
  <c r="P169" i="1"/>
  <c r="BC169" i="1" s="1"/>
  <c r="CO168" i="1"/>
  <c r="CB168" i="1"/>
  <c r="BE168" i="1"/>
  <c r="BD168" i="1"/>
  <c r="BB168" i="1"/>
  <c r="P168" i="1"/>
  <c r="BC168" i="1" s="1"/>
  <c r="CO167" i="1"/>
  <c r="CB167" i="1"/>
  <c r="BE167" i="1"/>
  <c r="BD167" i="1"/>
  <c r="BB167" i="1"/>
  <c r="P167" i="1"/>
  <c r="BC167" i="1" s="1"/>
  <c r="CO166" i="1"/>
  <c r="BQ166" i="1"/>
  <c r="CB166" i="1" s="1"/>
  <c r="BE166" i="1"/>
  <c r="BD166" i="1"/>
  <c r="BB166" i="1"/>
  <c r="P166" i="1"/>
  <c r="CO165" i="1"/>
  <c r="BP165" i="1"/>
  <c r="CB165" i="1" s="1"/>
  <c r="BE165" i="1"/>
  <c r="BD165" i="1"/>
  <c r="BB165" i="1"/>
  <c r="P165" i="1"/>
  <c r="BC165" i="1" s="1"/>
  <c r="CQ165" i="1" s="1"/>
  <c r="CO164" i="1"/>
  <c r="CB164" i="1"/>
  <c r="CP164" i="1" s="1"/>
  <c r="BE164" i="1"/>
  <c r="BD164" i="1"/>
  <c r="BB164" i="1"/>
  <c r="P164" i="1"/>
  <c r="CO163" i="1"/>
  <c r="CB163" i="1"/>
  <c r="CP163" i="1" s="1"/>
  <c r="BE163" i="1"/>
  <c r="BD163" i="1"/>
  <c r="BB163" i="1"/>
  <c r="P163" i="1"/>
  <c r="CO162" i="1"/>
  <c r="BQ162" i="1"/>
  <c r="CB162" i="1" s="1"/>
  <c r="CP162" i="1" s="1"/>
  <c r="BE162" i="1"/>
  <c r="BD162" i="1"/>
  <c r="BB162" i="1"/>
  <c r="P162" i="1"/>
  <c r="BC162" i="1" s="1"/>
  <c r="CQ162" i="1" s="1"/>
  <c r="CO161" i="1"/>
  <c r="CB161" i="1"/>
  <c r="BE161" i="1"/>
  <c r="BD161" i="1"/>
  <c r="BB161" i="1"/>
  <c r="P161" i="1"/>
  <c r="BC161" i="1" s="1"/>
  <c r="CO160" i="1"/>
  <c r="CB160" i="1"/>
  <c r="BE160" i="1"/>
  <c r="BD160" i="1"/>
  <c r="BB160" i="1"/>
  <c r="P160" i="1"/>
  <c r="BC160" i="1" s="1"/>
  <c r="CO159" i="1"/>
  <c r="CB159" i="1"/>
  <c r="BE159" i="1"/>
  <c r="BD159" i="1"/>
  <c r="BB159" i="1"/>
  <c r="P159" i="1"/>
  <c r="BC159" i="1" s="1"/>
  <c r="CO158" i="1"/>
  <c r="CB158" i="1"/>
  <c r="BE158" i="1"/>
  <c r="BD158" i="1"/>
  <c r="BB158" i="1"/>
  <c r="P158" i="1"/>
  <c r="BC158" i="1" s="1"/>
  <c r="CO157" i="1"/>
  <c r="CB157" i="1"/>
  <c r="BE157" i="1"/>
  <c r="BD157" i="1"/>
  <c r="BB157" i="1"/>
  <c r="P157" i="1"/>
  <c r="BC157" i="1" s="1"/>
  <c r="CO156" i="1"/>
  <c r="BP156" i="1"/>
  <c r="CB156" i="1" s="1"/>
  <c r="BE156" i="1"/>
  <c r="BD156" i="1"/>
  <c r="BB156" i="1"/>
  <c r="P156" i="1"/>
  <c r="CO155" i="1"/>
  <c r="CB155" i="1"/>
  <c r="CP155" i="1" s="1"/>
  <c r="BE155" i="1"/>
  <c r="BD155" i="1"/>
  <c r="BB155" i="1"/>
  <c r="P155" i="1"/>
  <c r="BC155" i="1" s="1"/>
  <c r="CQ155" i="1" s="1"/>
  <c r="CO154" i="1"/>
  <c r="BQ154" i="1"/>
  <c r="CB154" i="1" s="1"/>
  <c r="BE154" i="1"/>
  <c r="BD154" i="1"/>
  <c r="BB154" i="1"/>
  <c r="P154" i="1"/>
  <c r="BC154" i="1" s="1"/>
  <c r="CO153" i="1"/>
  <c r="CB153" i="1"/>
  <c r="BE153" i="1"/>
  <c r="BD153" i="1"/>
  <c r="BB153" i="1"/>
  <c r="P153" i="1"/>
  <c r="BC153" i="1" s="1"/>
  <c r="CQ153" i="1" s="1"/>
  <c r="CO152" i="1"/>
  <c r="CB152" i="1"/>
  <c r="BE152" i="1"/>
  <c r="BD152" i="1"/>
  <c r="BB152" i="1"/>
  <c r="P152" i="1"/>
  <c r="BC152" i="1" s="1"/>
  <c r="CO151" i="1"/>
  <c r="CB151" i="1"/>
  <c r="BE151" i="1"/>
  <c r="BD151" i="1"/>
  <c r="BB151" i="1"/>
  <c r="P151" i="1"/>
  <c r="BC151" i="1" s="1"/>
  <c r="CQ151" i="1" s="1"/>
  <c r="CO150" i="1"/>
  <c r="CB150" i="1"/>
  <c r="BE150" i="1"/>
  <c r="BD150" i="1"/>
  <c r="BB150" i="1"/>
  <c r="P150" i="1"/>
  <c r="BC150" i="1" s="1"/>
  <c r="CO149" i="1"/>
  <c r="CB149" i="1"/>
  <c r="BE149" i="1"/>
  <c r="BD149" i="1"/>
  <c r="BB149" i="1"/>
  <c r="P149" i="1"/>
  <c r="BC149" i="1" s="1"/>
  <c r="CO148" i="1"/>
  <c r="BP148" i="1"/>
  <c r="CB148" i="1" s="1"/>
  <c r="BE148" i="1"/>
  <c r="BD148" i="1"/>
  <c r="BB148" i="1"/>
  <c r="P148" i="1"/>
  <c r="BC148" i="1" s="1"/>
  <c r="CO147" i="1"/>
  <c r="CB147" i="1"/>
  <c r="CP147" i="1" s="1"/>
  <c r="BE147" i="1"/>
  <c r="BD147" i="1"/>
  <c r="BB147" i="1"/>
  <c r="P147" i="1"/>
  <c r="CO146" i="1"/>
  <c r="CB146" i="1"/>
  <c r="CP146" i="1" s="1"/>
  <c r="BE146" i="1"/>
  <c r="BD146" i="1"/>
  <c r="BB146" i="1"/>
  <c r="P146" i="1"/>
  <c r="BC146" i="1" s="1"/>
  <c r="CQ146" i="1" s="1"/>
  <c r="CO145" i="1"/>
  <c r="BQ145" i="1"/>
  <c r="CB145" i="1" s="1"/>
  <c r="BE145" i="1"/>
  <c r="BD145" i="1"/>
  <c r="BB145" i="1"/>
  <c r="P145" i="1"/>
  <c r="BC145" i="1" s="1"/>
  <c r="CO144" i="1"/>
  <c r="CB144" i="1"/>
  <c r="BE144" i="1"/>
  <c r="BD144" i="1"/>
  <c r="BB144" i="1"/>
  <c r="P144" i="1"/>
  <c r="BC144" i="1" s="1"/>
  <c r="CQ144" i="1" s="1"/>
  <c r="CO143" i="1"/>
  <c r="CB143" i="1"/>
  <c r="BE143" i="1"/>
  <c r="BD143" i="1"/>
  <c r="BB143" i="1"/>
  <c r="P143" i="1"/>
  <c r="BC143" i="1" s="1"/>
  <c r="CQ143" i="1" s="1"/>
  <c r="CO142" i="1"/>
  <c r="CB142" i="1"/>
  <c r="BE142" i="1"/>
  <c r="BD142" i="1"/>
  <c r="BB142" i="1"/>
  <c r="P142" i="1"/>
  <c r="BC142" i="1" s="1"/>
  <c r="CQ142" i="1" s="1"/>
  <c r="CO141" i="1"/>
  <c r="CB141" i="1"/>
  <c r="BE141" i="1"/>
  <c r="BD141" i="1"/>
  <c r="BB141" i="1"/>
  <c r="P141" i="1"/>
  <c r="BC141" i="1" s="1"/>
  <c r="CO140" i="1"/>
  <c r="CB140" i="1"/>
  <c r="BE140" i="1"/>
  <c r="BD140" i="1"/>
  <c r="BB140" i="1"/>
  <c r="P140" i="1"/>
  <c r="BC140" i="1" s="1"/>
  <c r="CQ140" i="1" s="1"/>
  <c r="CO139" i="1"/>
  <c r="CB139" i="1"/>
  <c r="BE139" i="1"/>
  <c r="BD139" i="1"/>
  <c r="BB139" i="1"/>
  <c r="P139" i="1"/>
  <c r="BC139" i="1" s="1"/>
  <c r="CQ139" i="1" s="1"/>
  <c r="CO138" i="1"/>
  <c r="CB138" i="1"/>
  <c r="BE138" i="1"/>
  <c r="BD138" i="1"/>
  <c r="BB138" i="1"/>
  <c r="P138" i="1"/>
  <c r="BC138" i="1" s="1"/>
  <c r="CQ138" i="1" s="1"/>
  <c r="CO137" i="1"/>
  <c r="CB137" i="1"/>
  <c r="BE137" i="1"/>
  <c r="BD137" i="1"/>
  <c r="BB137" i="1"/>
  <c r="P137" i="1"/>
  <c r="BC137" i="1" s="1"/>
  <c r="CQ137" i="1" s="1"/>
  <c r="CO136" i="1"/>
  <c r="CB136" i="1"/>
  <c r="BE136" i="1"/>
  <c r="BD136" i="1"/>
  <c r="BB136" i="1"/>
  <c r="P136" i="1"/>
  <c r="BC136" i="1" s="1"/>
  <c r="CO135" i="1"/>
  <c r="CB135" i="1"/>
  <c r="BE135" i="1"/>
  <c r="BD135" i="1"/>
  <c r="BB135" i="1"/>
  <c r="P135" i="1"/>
  <c r="BC135" i="1" s="1"/>
  <c r="CQ135" i="1" s="1"/>
  <c r="CO134" i="1"/>
  <c r="CB134" i="1"/>
  <c r="BE134" i="1"/>
  <c r="BD134" i="1"/>
  <c r="BB134" i="1"/>
  <c r="P134" i="1"/>
  <c r="BC134" i="1" s="1"/>
  <c r="CQ134" i="1" s="1"/>
  <c r="CO133" i="1"/>
  <c r="BP133" i="1"/>
  <c r="CB133" i="1" s="1"/>
  <c r="BE133" i="1"/>
  <c r="BD133" i="1"/>
  <c r="BB133" i="1"/>
  <c r="P133" i="1"/>
  <c r="BC133" i="1" s="1"/>
  <c r="CO132" i="1"/>
  <c r="CB132" i="1"/>
  <c r="CP132" i="1" s="1"/>
  <c r="BE132" i="1"/>
  <c r="BD132" i="1"/>
  <c r="BB132" i="1"/>
  <c r="P132" i="1"/>
  <c r="BC132" i="1" s="1"/>
  <c r="CQ132" i="1" s="1"/>
  <c r="CO131" i="1"/>
  <c r="CB131" i="1"/>
  <c r="CP131" i="1" s="1"/>
  <c r="BE131" i="1"/>
  <c r="BD131" i="1"/>
  <c r="BB131" i="1"/>
  <c r="P131" i="1"/>
  <c r="CO130" i="1"/>
  <c r="CB130" i="1"/>
  <c r="BE130" i="1"/>
  <c r="BD130" i="1"/>
  <c r="BB130" i="1"/>
  <c r="P130" i="1"/>
  <c r="BC130" i="1" s="1"/>
  <c r="CQ130" i="1" s="1"/>
  <c r="CO129" i="1"/>
  <c r="CB129" i="1"/>
  <c r="BE129" i="1"/>
  <c r="BD129" i="1"/>
  <c r="BB129" i="1"/>
  <c r="P129" i="1"/>
  <c r="BC129" i="1" s="1"/>
  <c r="CO128" i="1"/>
  <c r="CB128" i="1"/>
  <c r="BE128" i="1"/>
  <c r="BD128" i="1"/>
  <c r="BB128" i="1"/>
  <c r="P128" i="1"/>
  <c r="BC128" i="1" s="1"/>
  <c r="CQ128" i="1" s="1"/>
  <c r="CO127" i="1"/>
  <c r="CB127" i="1"/>
  <c r="BE127" i="1"/>
  <c r="BD127" i="1"/>
  <c r="BB127" i="1"/>
  <c r="P127" i="1"/>
  <c r="CO126" i="1"/>
  <c r="CB126" i="1"/>
  <c r="CP126" i="1" s="1"/>
  <c r="BE126" i="1"/>
  <c r="BD126" i="1"/>
  <c r="BB126" i="1"/>
  <c r="P126" i="1"/>
  <c r="CO125" i="1"/>
  <c r="CB125" i="1"/>
  <c r="CP125" i="1" s="1"/>
  <c r="BE125" i="1"/>
  <c r="BD125" i="1"/>
  <c r="BB125" i="1"/>
  <c r="P125" i="1"/>
  <c r="BC125" i="1" s="1"/>
  <c r="CO124" i="1"/>
  <c r="CB124" i="1"/>
  <c r="CP124" i="1" s="1"/>
  <c r="BE124" i="1"/>
  <c r="BD124" i="1"/>
  <c r="BB124" i="1"/>
  <c r="P124" i="1"/>
  <c r="BC124" i="1" s="1"/>
  <c r="CO123" i="1"/>
  <c r="CB123" i="1"/>
  <c r="CP123" i="1" s="1"/>
  <c r="BE123" i="1"/>
  <c r="BD123" i="1"/>
  <c r="BB123" i="1"/>
  <c r="P123" i="1"/>
  <c r="BC123" i="1" s="1"/>
  <c r="CO122" i="1"/>
  <c r="CB122" i="1"/>
  <c r="CP122" i="1" s="1"/>
  <c r="BE122" i="1"/>
  <c r="BD122" i="1"/>
  <c r="BB122" i="1"/>
  <c r="P122" i="1"/>
  <c r="BC122" i="1" s="1"/>
  <c r="CO121" i="1"/>
  <c r="BP121" i="1"/>
  <c r="CB121" i="1" s="1"/>
  <c r="BE121" i="1"/>
  <c r="BD121" i="1"/>
  <c r="BB121" i="1"/>
  <c r="P121" i="1"/>
  <c r="CO120" i="1"/>
  <c r="CB120" i="1"/>
  <c r="CP120" i="1" s="1"/>
  <c r="BE120" i="1"/>
  <c r="BD120" i="1"/>
  <c r="BB120" i="1"/>
  <c r="P120" i="1"/>
  <c r="CO119" i="1"/>
  <c r="CB119" i="1"/>
  <c r="CP119" i="1" s="1"/>
  <c r="BE119" i="1"/>
  <c r="BD119" i="1"/>
  <c r="BB119" i="1"/>
  <c r="P119" i="1"/>
  <c r="CO118" i="1"/>
  <c r="CB118" i="1"/>
  <c r="CP118" i="1" s="1"/>
  <c r="BE118" i="1"/>
  <c r="BD118" i="1"/>
  <c r="BB118" i="1"/>
  <c r="P118" i="1"/>
  <c r="CO117" i="1"/>
  <c r="BP117" i="1"/>
  <c r="CB117" i="1" s="1"/>
  <c r="CP117" i="1" s="1"/>
  <c r="BE117" i="1"/>
  <c r="BD117" i="1"/>
  <c r="BB117" i="1"/>
  <c r="P117" i="1"/>
  <c r="BC117" i="1" s="1"/>
  <c r="CO116" i="1"/>
  <c r="CB116" i="1"/>
  <c r="BE116" i="1"/>
  <c r="BD116" i="1"/>
  <c r="BB116" i="1"/>
  <c r="P116" i="1"/>
  <c r="CO115" i="1"/>
  <c r="CB115" i="1"/>
  <c r="BE115" i="1"/>
  <c r="BD115" i="1"/>
  <c r="BB115" i="1"/>
  <c r="P115" i="1"/>
  <c r="CO114" i="1"/>
  <c r="CB114" i="1"/>
  <c r="BE114" i="1"/>
  <c r="BD114" i="1"/>
  <c r="BB114" i="1"/>
  <c r="P114" i="1"/>
  <c r="CO113" i="1"/>
  <c r="CB113" i="1"/>
  <c r="BE113" i="1"/>
  <c r="BD113" i="1"/>
  <c r="BB113" i="1"/>
  <c r="P113" i="1"/>
  <c r="BC113" i="1" s="1"/>
  <c r="CQ113" i="1" s="1"/>
  <c r="CO112" i="1"/>
  <c r="BQ112" i="1"/>
  <c r="BP112" i="1"/>
  <c r="BO112" i="1"/>
  <c r="BL112" i="1"/>
  <c r="BE112" i="1"/>
  <c r="BD112" i="1"/>
  <c r="BB112" i="1"/>
  <c r="P112" i="1"/>
  <c r="CO111" i="1"/>
  <c r="BP111" i="1"/>
  <c r="CB111" i="1" s="1"/>
  <c r="BE111" i="1"/>
  <c r="BD111" i="1"/>
  <c r="BB111" i="1"/>
  <c r="P111" i="1"/>
  <c r="BC111" i="1" s="1"/>
  <c r="CO110" i="1"/>
  <c r="CB110" i="1"/>
  <c r="CP110" i="1" s="1"/>
  <c r="BE110" i="1"/>
  <c r="BD110" i="1"/>
  <c r="BB110" i="1"/>
  <c r="P110" i="1"/>
  <c r="BC110" i="1" s="1"/>
  <c r="CQ110" i="1" s="1"/>
  <c r="CO109" i="1"/>
  <c r="CB109" i="1"/>
  <c r="CP109" i="1" s="1"/>
  <c r="BE109" i="1"/>
  <c r="BD109" i="1"/>
  <c r="BB109" i="1"/>
  <c r="P109" i="1"/>
  <c r="BC109" i="1" s="1"/>
  <c r="CO108" i="1"/>
  <c r="CB108" i="1"/>
  <c r="CP108" i="1" s="1"/>
  <c r="BE108" i="1"/>
  <c r="BD108" i="1"/>
  <c r="BB108" i="1"/>
  <c r="P108" i="1"/>
  <c r="BC108" i="1" s="1"/>
  <c r="CO107" i="1"/>
  <c r="BO107" i="1"/>
  <c r="CB107" i="1" s="1"/>
  <c r="CP107" i="1" s="1"/>
  <c r="BE107" i="1"/>
  <c r="BD107" i="1"/>
  <c r="BB107" i="1"/>
  <c r="P107" i="1"/>
  <c r="CO106" i="1"/>
  <c r="BQ106" i="1"/>
  <c r="CB106" i="1" s="1"/>
  <c r="BE106" i="1"/>
  <c r="BD106" i="1"/>
  <c r="BB106" i="1"/>
  <c r="P106" i="1"/>
  <c r="CO105" i="1"/>
  <c r="CB105" i="1"/>
  <c r="BE105" i="1"/>
  <c r="BD105" i="1"/>
  <c r="BB105" i="1"/>
  <c r="P105" i="1"/>
  <c r="CO104" i="1"/>
  <c r="CB104" i="1"/>
  <c r="BE104" i="1"/>
  <c r="BD104" i="1"/>
  <c r="BB104" i="1"/>
  <c r="P104" i="1"/>
  <c r="CO103" i="1"/>
  <c r="CB103" i="1"/>
  <c r="BE103" i="1"/>
  <c r="BD103" i="1"/>
  <c r="BB103" i="1"/>
  <c r="P103" i="1"/>
  <c r="CO102" i="1"/>
  <c r="CB102" i="1"/>
  <c r="BE102" i="1"/>
  <c r="BD102" i="1"/>
  <c r="BB102" i="1"/>
  <c r="P102" i="1"/>
  <c r="CO101" i="1"/>
  <c r="CB101" i="1"/>
  <c r="BE101" i="1"/>
  <c r="BD101" i="1"/>
  <c r="BB101" i="1"/>
  <c r="P101" i="1"/>
  <c r="CO100" i="1"/>
  <c r="CB100" i="1"/>
  <c r="BE100" i="1"/>
  <c r="BD100" i="1"/>
  <c r="BB100" i="1"/>
  <c r="P100" i="1"/>
  <c r="CO99" i="1"/>
  <c r="CB99" i="1"/>
  <c r="BE99" i="1"/>
  <c r="BD99" i="1"/>
  <c r="BB99" i="1"/>
  <c r="P99" i="1"/>
  <c r="CO98" i="1"/>
  <c r="CB98" i="1"/>
  <c r="BE98" i="1"/>
  <c r="BD98" i="1"/>
  <c r="BB98" i="1"/>
  <c r="P98" i="1"/>
  <c r="CO97" i="1"/>
  <c r="CB97" i="1"/>
  <c r="BE97" i="1"/>
  <c r="BD97" i="1"/>
  <c r="BB97" i="1"/>
  <c r="P97" i="1"/>
  <c r="CO96" i="1"/>
  <c r="BP96" i="1"/>
  <c r="CB96" i="1" s="1"/>
  <c r="BE96" i="1"/>
  <c r="BD96" i="1"/>
  <c r="BB96" i="1"/>
  <c r="P96" i="1"/>
  <c r="BC96" i="1" s="1"/>
  <c r="BW95" i="1"/>
  <c r="CB95" i="1" s="1"/>
  <c r="CP95" i="1" s="1"/>
  <c r="BE95" i="1"/>
  <c r="BD95" i="1"/>
  <c r="BB95" i="1"/>
  <c r="P95" i="1"/>
  <c r="BC95" i="1" s="1"/>
  <c r="CO94" i="1"/>
  <c r="CB94" i="1"/>
  <c r="CP94" i="1" s="1"/>
  <c r="BE94" i="1"/>
  <c r="BD94" i="1"/>
  <c r="BB94" i="1"/>
  <c r="P94" i="1"/>
  <c r="BC94" i="1" s="1"/>
  <c r="CO93" i="1"/>
  <c r="CB93" i="1"/>
  <c r="CP93" i="1" s="1"/>
  <c r="BE93" i="1"/>
  <c r="BD93" i="1"/>
  <c r="BB93" i="1"/>
  <c r="P93" i="1"/>
  <c r="BC93" i="1" s="1"/>
  <c r="CQ93" i="1" s="1"/>
  <c r="CO92" i="1"/>
  <c r="CB92" i="1"/>
  <c r="CP92" i="1" s="1"/>
  <c r="BE92" i="1"/>
  <c r="BD92" i="1"/>
  <c r="BB92" i="1"/>
  <c r="P92" i="1"/>
  <c r="BC92" i="1" s="1"/>
  <c r="CQ92" i="1" s="1"/>
  <c r="CO91" i="1"/>
  <c r="CB91" i="1"/>
  <c r="CP91" i="1" s="1"/>
  <c r="BE91" i="1"/>
  <c r="BD91" i="1"/>
  <c r="BB91" i="1"/>
  <c r="P91" i="1"/>
  <c r="BC91" i="1" s="1"/>
  <c r="CO90" i="1"/>
  <c r="CB90" i="1"/>
  <c r="CP90" i="1" s="1"/>
  <c r="BE90" i="1"/>
  <c r="BD90" i="1"/>
  <c r="BB90" i="1"/>
  <c r="P90" i="1"/>
  <c r="BC90" i="1" s="1"/>
  <c r="CO89" i="1"/>
  <c r="CB89" i="1"/>
  <c r="CP89" i="1" s="1"/>
  <c r="BE89" i="1"/>
  <c r="BD89" i="1"/>
  <c r="BB89" i="1"/>
  <c r="P89" i="1"/>
  <c r="CO88" i="1"/>
  <c r="BP88" i="1"/>
  <c r="CB88" i="1" s="1"/>
  <c r="BE88" i="1"/>
  <c r="BD88" i="1"/>
  <c r="BB88" i="1"/>
  <c r="P88" i="1"/>
  <c r="BC88" i="1" s="1"/>
  <c r="CQ88" i="1" s="1"/>
  <c r="CO87" i="1"/>
  <c r="BI87" i="1"/>
  <c r="CB87" i="1" s="1"/>
  <c r="BE87" i="1"/>
  <c r="BD87" i="1"/>
  <c r="BB87" i="1"/>
  <c r="P87" i="1"/>
  <c r="BC87" i="1" s="1"/>
  <c r="CO86" i="1"/>
  <c r="CB86" i="1"/>
  <c r="CP86" i="1" s="1"/>
  <c r="BE86" i="1"/>
  <c r="BD86" i="1"/>
  <c r="BB86" i="1"/>
  <c r="P86" i="1"/>
  <c r="CO85" i="1"/>
  <c r="CB85" i="1"/>
  <c r="CP85" i="1" s="1"/>
  <c r="BE85" i="1"/>
  <c r="BD85" i="1"/>
  <c r="BB85" i="1"/>
  <c r="P85" i="1"/>
  <c r="BC85" i="1" s="1"/>
  <c r="CQ85" i="1" s="1"/>
  <c r="CO84" i="1"/>
  <c r="BP84" i="1"/>
  <c r="CB84" i="1" s="1"/>
  <c r="CP84" i="1" s="1"/>
  <c r="BE84" i="1"/>
  <c r="BD84" i="1"/>
  <c r="BB84" i="1"/>
  <c r="P84" i="1"/>
  <c r="BC84" i="1" s="1"/>
  <c r="CO83" i="1"/>
  <c r="CB83" i="1"/>
  <c r="BE83" i="1"/>
  <c r="BD83" i="1"/>
  <c r="BB83" i="1"/>
  <c r="P83" i="1"/>
  <c r="BC83" i="1" s="1"/>
  <c r="CO82" i="1"/>
  <c r="CB82" i="1"/>
  <c r="BE82" i="1"/>
  <c r="BD82" i="1"/>
  <c r="BB82" i="1"/>
  <c r="P82" i="1"/>
  <c r="BC82" i="1" s="1"/>
  <c r="CO81" i="1"/>
  <c r="BW81" i="1"/>
  <c r="BP81" i="1"/>
  <c r="BE81" i="1"/>
  <c r="BD81" i="1"/>
  <c r="BB81" i="1"/>
  <c r="O81" i="1"/>
  <c r="P81" i="1" s="1"/>
  <c r="BC81" i="1" s="1"/>
  <c r="CO80" i="1"/>
  <c r="CB80" i="1"/>
  <c r="CP80" i="1" s="1"/>
  <c r="BE80" i="1"/>
  <c r="BD80" i="1"/>
  <c r="BB80" i="1"/>
  <c r="P80" i="1"/>
  <c r="BC80" i="1" s="1"/>
  <c r="CO79" i="1"/>
  <c r="CB79" i="1"/>
  <c r="CP79" i="1" s="1"/>
  <c r="BE79" i="1"/>
  <c r="BD79" i="1"/>
  <c r="BB79" i="1"/>
  <c r="P79" i="1"/>
  <c r="CO78" i="1"/>
  <c r="CB78" i="1"/>
  <c r="CP78" i="1" s="1"/>
  <c r="BE78" i="1"/>
  <c r="BD78" i="1"/>
  <c r="BB78" i="1"/>
  <c r="P78" i="1"/>
  <c r="BC78" i="1" s="1"/>
  <c r="CO77" i="1"/>
  <c r="CB77" i="1"/>
  <c r="CP77" i="1" s="1"/>
  <c r="BE77" i="1"/>
  <c r="BD77" i="1"/>
  <c r="BB77" i="1"/>
  <c r="P77" i="1"/>
  <c r="CO76" i="1"/>
  <c r="BP76" i="1"/>
  <c r="CB76" i="1" s="1"/>
  <c r="CP76" i="1" s="1"/>
  <c r="BE76" i="1"/>
  <c r="BD76" i="1"/>
  <c r="BB76" i="1"/>
  <c r="P76" i="1"/>
  <c r="BC76" i="1" s="1"/>
  <c r="CO75" i="1"/>
  <c r="BP75" i="1"/>
  <c r="CB75" i="1" s="1"/>
  <c r="BE75" i="1"/>
  <c r="BD75" i="1"/>
  <c r="BB75" i="1"/>
  <c r="P75" i="1"/>
  <c r="CO74" i="1"/>
  <c r="CB74" i="1"/>
  <c r="CP74" i="1" s="1"/>
  <c r="BE74" i="1"/>
  <c r="BD74" i="1"/>
  <c r="BB74" i="1"/>
  <c r="P74" i="1"/>
  <c r="CO73" i="1"/>
  <c r="BP73" i="1"/>
  <c r="CB73" i="1" s="1"/>
  <c r="BE73" i="1"/>
  <c r="BD73" i="1"/>
  <c r="BB73" i="1"/>
  <c r="P73" i="1"/>
  <c r="BC73" i="1" s="1"/>
  <c r="CO72" i="1"/>
  <c r="BP72" i="1"/>
  <c r="CB72" i="1" s="1"/>
  <c r="BE72" i="1"/>
  <c r="BD72" i="1"/>
  <c r="BB72" i="1"/>
  <c r="P72" i="1"/>
  <c r="BC72" i="1" s="1"/>
  <c r="CO71" i="1"/>
  <c r="CB71" i="1"/>
  <c r="BE71" i="1"/>
  <c r="BD71" i="1"/>
  <c r="BB71" i="1"/>
  <c r="P71" i="1"/>
  <c r="BC71" i="1" s="1"/>
  <c r="CO70" i="1"/>
  <c r="BQ70" i="1"/>
  <c r="CB70" i="1" s="1"/>
  <c r="BE70" i="1"/>
  <c r="BD70" i="1"/>
  <c r="BB70" i="1"/>
  <c r="P70" i="1"/>
  <c r="CO69" i="1"/>
  <c r="CB69" i="1"/>
  <c r="CP69" i="1" s="1"/>
  <c r="BE69" i="1"/>
  <c r="BD69" i="1"/>
  <c r="BB69" i="1"/>
  <c r="P69" i="1"/>
  <c r="CO68" i="1"/>
  <c r="CB68" i="1"/>
  <c r="BE68" i="1"/>
  <c r="BD68" i="1"/>
  <c r="BB68" i="1"/>
  <c r="P68" i="1"/>
  <c r="BC68" i="1" s="1"/>
  <c r="CQ68" i="1" s="1"/>
  <c r="CO67" i="1"/>
  <c r="CB67" i="1"/>
  <c r="BE67" i="1"/>
  <c r="BD67" i="1"/>
  <c r="BB67" i="1"/>
  <c r="P67" i="1"/>
  <c r="BC67" i="1" s="1"/>
  <c r="CQ67" i="1" s="1"/>
  <c r="CO66" i="1"/>
  <c r="CB66" i="1"/>
  <c r="CP66" i="1" s="1"/>
  <c r="BE66" i="1"/>
  <c r="BD66" i="1"/>
  <c r="BB66" i="1"/>
  <c r="P66" i="1"/>
  <c r="BC66" i="1" s="1"/>
  <c r="CQ66" i="1" s="1"/>
  <c r="CO65" i="1"/>
  <c r="BQ65" i="1"/>
  <c r="CB65" i="1" s="1"/>
  <c r="BE65" i="1"/>
  <c r="BD65" i="1"/>
  <c r="BB65" i="1"/>
  <c r="P65" i="1"/>
  <c r="CO64" i="1"/>
  <c r="CB64" i="1"/>
  <c r="BE64" i="1"/>
  <c r="BD64" i="1"/>
  <c r="BB64" i="1"/>
  <c r="P64" i="1"/>
  <c r="BC64" i="1" s="1"/>
  <c r="CO63" i="1"/>
  <c r="BL63" i="1"/>
  <c r="CB63" i="1" s="1"/>
  <c r="BE63" i="1"/>
  <c r="BD63" i="1"/>
  <c r="BB63" i="1"/>
  <c r="P63" i="1"/>
  <c r="CO62" i="1"/>
  <c r="CB62" i="1"/>
  <c r="CP62" i="1" s="1"/>
  <c r="BE62" i="1"/>
  <c r="BD62" i="1"/>
  <c r="BB62" i="1"/>
  <c r="P62" i="1"/>
  <c r="CO61" i="1"/>
  <c r="BQ61" i="1"/>
  <c r="CB61" i="1" s="1"/>
  <c r="CP61" i="1" s="1"/>
  <c r="BE61" i="1"/>
  <c r="BD61" i="1"/>
  <c r="BB61" i="1"/>
  <c r="P61" i="1"/>
  <c r="BC61" i="1" s="1"/>
  <c r="CO60" i="1"/>
  <c r="CB60" i="1"/>
  <c r="BE60" i="1"/>
  <c r="BD60" i="1"/>
  <c r="BB60" i="1"/>
  <c r="P60" i="1"/>
  <c r="BC60" i="1" s="1"/>
  <c r="CO59" i="1"/>
  <c r="CB59" i="1"/>
  <c r="BE59" i="1"/>
  <c r="BD59" i="1"/>
  <c r="BB59" i="1"/>
  <c r="P59" i="1"/>
  <c r="BC59" i="1" s="1"/>
  <c r="CO58" i="1"/>
  <c r="CB58" i="1"/>
  <c r="BE58" i="1"/>
  <c r="BD58" i="1"/>
  <c r="BB58" i="1"/>
  <c r="P58" i="1"/>
  <c r="BC58" i="1" s="1"/>
  <c r="CQ58" i="1" s="1"/>
  <c r="CO57" i="1"/>
  <c r="CB57" i="1"/>
  <c r="BE57" i="1"/>
  <c r="BD57" i="1"/>
  <c r="BB57" i="1"/>
  <c r="P57" i="1"/>
  <c r="BC57" i="1" s="1"/>
  <c r="CO56" i="1"/>
  <c r="BP56" i="1"/>
  <c r="BO56" i="1"/>
  <c r="BE56" i="1"/>
  <c r="BD56" i="1"/>
  <c r="BB56" i="1"/>
  <c r="P56" i="1"/>
  <c r="BC56" i="1" s="1"/>
  <c r="CO55" i="1"/>
  <c r="CB55" i="1"/>
  <c r="BE55" i="1"/>
  <c r="BD55" i="1"/>
  <c r="BB55" i="1"/>
  <c r="P55" i="1"/>
  <c r="BC55" i="1" s="1"/>
  <c r="CO54" i="1"/>
  <c r="CB54" i="1"/>
  <c r="BE54" i="1"/>
  <c r="BD54" i="1"/>
  <c r="BB54" i="1"/>
  <c r="P54" i="1"/>
  <c r="CO53" i="1"/>
  <c r="CB53" i="1"/>
  <c r="BE53" i="1"/>
  <c r="BD53" i="1"/>
  <c r="BB53" i="1"/>
  <c r="P53" i="1"/>
  <c r="BC53" i="1" s="1"/>
  <c r="CO52" i="1"/>
  <c r="CB52" i="1"/>
  <c r="BE52" i="1"/>
  <c r="BD52" i="1"/>
  <c r="BB52" i="1"/>
  <c r="P52" i="1"/>
  <c r="BC52" i="1" s="1"/>
  <c r="CO51" i="1"/>
  <c r="BP51" i="1"/>
  <c r="BH51" i="1"/>
  <c r="BE51" i="1"/>
  <c r="BD51" i="1"/>
  <c r="BB51" i="1"/>
  <c r="P51" i="1"/>
  <c r="BC51" i="1" s="1"/>
  <c r="CO50" i="1"/>
  <c r="CB50" i="1"/>
  <c r="BE50" i="1"/>
  <c r="BD50" i="1"/>
  <c r="BB50" i="1"/>
  <c r="P50" i="1"/>
  <c r="BC50" i="1" s="1"/>
  <c r="CO49" i="1"/>
  <c r="BP49" i="1"/>
  <c r="CB49" i="1" s="1"/>
  <c r="BE49" i="1"/>
  <c r="BD49" i="1"/>
  <c r="BB49" i="1"/>
  <c r="P49" i="1"/>
  <c r="BC49" i="1" s="1"/>
  <c r="CO48" i="1"/>
  <c r="CB48" i="1"/>
  <c r="CP48" i="1" s="1"/>
  <c r="BE48" i="1"/>
  <c r="BD48" i="1"/>
  <c r="BB48" i="1"/>
  <c r="P48" i="1"/>
  <c r="CO47" i="1"/>
  <c r="CB47" i="1"/>
  <c r="CP47" i="1" s="1"/>
  <c r="BE47" i="1"/>
  <c r="BD47" i="1"/>
  <c r="BB47" i="1"/>
  <c r="P47" i="1"/>
  <c r="BC47" i="1" s="1"/>
  <c r="CO46" i="1"/>
  <c r="BP46" i="1"/>
  <c r="CB46" i="1" s="1"/>
  <c r="CP46" i="1" s="1"/>
  <c r="BE46" i="1"/>
  <c r="BD46" i="1"/>
  <c r="BB46" i="1"/>
  <c r="P46" i="1"/>
  <c r="CO45" i="1"/>
  <c r="BP45" i="1"/>
  <c r="CB45" i="1" s="1"/>
  <c r="BE45" i="1"/>
  <c r="BD45" i="1"/>
  <c r="BB45" i="1"/>
  <c r="P45" i="1"/>
  <c r="CO44" i="1"/>
  <c r="CB44" i="1"/>
  <c r="BE44" i="1"/>
  <c r="BD44" i="1"/>
  <c r="BB44" i="1"/>
  <c r="P44" i="1"/>
  <c r="BC44" i="1" s="1"/>
  <c r="CO43" i="1"/>
  <c r="CB43" i="1"/>
  <c r="BE43" i="1"/>
  <c r="BD43" i="1"/>
  <c r="BB43" i="1"/>
  <c r="P43" i="1"/>
  <c r="BC43" i="1" s="1"/>
  <c r="CQ43" i="1" s="1"/>
  <c r="CO42" i="1"/>
  <c r="CB42" i="1"/>
  <c r="BE42" i="1"/>
  <c r="BD42" i="1"/>
  <c r="BB42" i="1"/>
  <c r="P42" i="1"/>
  <c r="BC42" i="1" s="1"/>
  <c r="CO41" i="1"/>
  <c r="BP41" i="1"/>
  <c r="CB41" i="1" s="1"/>
  <c r="BE41" i="1"/>
  <c r="BD41" i="1"/>
  <c r="BB41" i="1"/>
  <c r="P41" i="1"/>
  <c r="BC41" i="1" s="1"/>
  <c r="CO40" i="1"/>
  <c r="BL40" i="1"/>
  <c r="BG40" i="1"/>
  <c r="BE40" i="1"/>
  <c r="BD40" i="1"/>
  <c r="BB40" i="1"/>
  <c r="P40" i="1"/>
  <c r="CO39" i="1"/>
  <c r="CB39" i="1"/>
  <c r="CP39" i="1" s="1"/>
  <c r="BE39" i="1"/>
  <c r="BD39" i="1"/>
  <c r="BB39" i="1"/>
  <c r="P39" i="1"/>
  <c r="BC39" i="1" s="1"/>
  <c r="CQ39" i="1" s="1"/>
  <c r="CO38" i="1"/>
  <c r="CB38" i="1"/>
  <c r="CP38" i="1" s="1"/>
  <c r="BE38" i="1"/>
  <c r="BD38" i="1"/>
  <c r="BB38" i="1"/>
  <c r="P38" i="1"/>
  <c r="BC38" i="1" s="1"/>
  <c r="CO37" i="1"/>
  <c r="CB37" i="1"/>
  <c r="CP37" i="1" s="1"/>
  <c r="BE37" i="1"/>
  <c r="BD37" i="1"/>
  <c r="BB37" i="1"/>
  <c r="P37" i="1"/>
  <c r="BC37" i="1" s="1"/>
  <c r="CO36" i="1"/>
  <c r="CB36" i="1"/>
  <c r="CP36" i="1" s="1"/>
  <c r="BE36" i="1"/>
  <c r="BD36" i="1"/>
  <c r="BB36" i="1"/>
  <c r="P36" i="1"/>
  <c r="BC36" i="1" s="1"/>
  <c r="CO35" i="1"/>
  <c r="BQ35" i="1"/>
  <c r="CB35" i="1" s="1"/>
  <c r="CP35" i="1" s="1"/>
  <c r="BE35" i="1"/>
  <c r="BD35" i="1"/>
  <c r="BB35" i="1"/>
  <c r="P35" i="1"/>
  <c r="CO34" i="1"/>
  <c r="BQ34" i="1"/>
  <c r="CB34" i="1" s="1"/>
  <c r="BE34" i="1"/>
  <c r="BD34" i="1"/>
  <c r="BB34" i="1"/>
  <c r="P34" i="1"/>
  <c r="BC34" i="1" s="1"/>
  <c r="CO33" i="1"/>
  <c r="CB33" i="1"/>
  <c r="CP33" i="1" s="1"/>
  <c r="BE33" i="1"/>
  <c r="BD33" i="1"/>
  <c r="BB33" i="1"/>
  <c r="P33" i="1"/>
  <c r="BC33" i="1" s="1"/>
  <c r="CO32" i="1"/>
  <c r="CB32" i="1"/>
  <c r="CP32" i="1" s="1"/>
  <c r="BE32" i="1"/>
  <c r="BD32" i="1"/>
  <c r="BB32" i="1"/>
  <c r="P32" i="1"/>
  <c r="BC32" i="1" s="1"/>
  <c r="CO31" i="1"/>
  <c r="CB31" i="1"/>
  <c r="CP31" i="1" s="1"/>
  <c r="BD31" i="1"/>
  <c r="BB31" i="1"/>
  <c r="P31" i="1"/>
  <c r="CO30" i="1"/>
  <c r="BQ30" i="1"/>
  <c r="CB30" i="1" s="1"/>
  <c r="BE30" i="1"/>
  <c r="BD30" i="1"/>
  <c r="BB30" i="1"/>
  <c r="P30" i="1"/>
  <c r="BC30" i="1" s="1"/>
  <c r="CO29" i="1"/>
  <c r="BQ29" i="1"/>
  <c r="CB29" i="1" s="1"/>
  <c r="CP29" i="1" s="1"/>
  <c r="BE29" i="1"/>
  <c r="BD29" i="1"/>
  <c r="BB29" i="1"/>
  <c r="P29" i="1"/>
  <c r="BC29" i="1" s="1"/>
  <c r="CO28" i="1"/>
  <c r="CB28" i="1"/>
  <c r="CP28" i="1" s="1"/>
  <c r="BE28" i="1"/>
  <c r="BD28" i="1"/>
  <c r="BB28" i="1"/>
  <c r="P28" i="1"/>
  <c r="BC28" i="1" s="1"/>
  <c r="CO27" i="1"/>
  <c r="CB27" i="1"/>
  <c r="CP27" i="1" s="1"/>
  <c r="BE27" i="1"/>
  <c r="BD27" i="1"/>
  <c r="BB27" i="1"/>
  <c r="P27" i="1"/>
  <c r="BC27" i="1" s="1"/>
  <c r="CO26" i="1"/>
  <c r="CB26" i="1"/>
  <c r="CP26" i="1" s="1"/>
  <c r="BE26" i="1"/>
  <c r="BD26" i="1"/>
  <c r="BB26" i="1"/>
  <c r="P26" i="1"/>
  <c r="BC26" i="1" s="1"/>
  <c r="CO25" i="1"/>
  <c r="CB25" i="1"/>
  <c r="CP25" i="1" s="1"/>
  <c r="BE25" i="1"/>
  <c r="BD25" i="1"/>
  <c r="BB25" i="1"/>
  <c r="P25" i="1"/>
  <c r="BC25" i="1" s="1"/>
  <c r="CO24" i="1"/>
  <c r="CB24" i="1"/>
  <c r="CP24" i="1" s="1"/>
  <c r="BE24" i="1"/>
  <c r="BD24" i="1"/>
  <c r="BB24" i="1"/>
  <c r="P24" i="1"/>
  <c r="BC24" i="1" s="1"/>
  <c r="CO23" i="1"/>
  <c r="CB23" i="1"/>
  <c r="CP23" i="1" s="1"/>
  <c r="BE23" i="1"/>
  <c r="BD23" i="1"/>
  <c r="BB23" i="1"/>
  <c r="P23" i="1"/>
  <c r="BC23" i="1" s="1"/>
  <c r="CO22" i="1"/>
  <c r="CB22" i="1"/>
  <c r="CP22" i="1" s="1"/>
  <c r="BE22" i="1"/>
  <c r="BD22" i="1"/>
  <c r="BB22" i="1"/>
  <c r="P22" i="1"/>
  <c r="CO21" i="1"/>
  <c r="CB21" i="1"/>
  <c r="CP21" i="1" s="1"/>
  <c r="BE21" i="1"/>
  <c r="BD21" i="1"/>
  <c r="BB21" i="1"/>
  <c r="P21" i="1"/>
  <c r="BC21" i="1" s="1"/>
  <c r="CO20" i="1"/>
  <c r="CB20" i="1"/>
  <c r="CP20" i="1" s="1"/>
  <c r="BE20" i="1"/>
  <c r="BD20" i="1"/>
  <c r="BB20" i="1"/>
  <c r="P20" i="1"/>
  <c r="BC20" i="1" s="1"/>
  <c r="CO19" i="1"/>
  <c r="BQ19" i="1"/>
  <c r="CB19" i="1" s="1"/>
  <c r="BE19" i="1"/>
  <c r="BD19" i="1"/>
  <c r="BB19" i="1"/>
  <c r="P19" i="1"/>
  <c r="CO18" i="1"/>
  <c r="CB18" i="1"/>
  <c r="CP18" i="1" s="1"/>
  <c r="BE18" i="1"/>
  <c r="BD18" i="1"/>
  <c r="BB18" i="1"/>
  <c r="P18" i="1"/>
  <c r="CO17" i="1"/>
  <c r="CB17" i="1"/>
  <c r="BE17" i="1"/>
  <c r="BD17" i="1"/>
  <c r="BB17" i="1"/>
  <c r="P17" i="1"/>
  <c r="CO16" i="1"/>
  <c r="CB16" i="1"/>
  <c r="CP16" i="1" s="1"/>
  <c r="BE16" i="1"/>
  <c r="BD16" i="1"/>
  <c r="BB16" i="1"/>
  <c r="P16" i="1"/>
  <c r="CO15" i="1"/>
  <c r="CB15" i="1"/>
  <c r="CP15" i="1" s="1"/>
  <c r="BE15" i="1"/>
  <c r="BD15" i="1"/>
  <c r="BB15" i="1"/>
  <c r="P15" i="1"/>
  <c r="CO14" i="1"/>
  <c r="CB14" i="1"/>
  <c r="CP14" i="1" s="1"/>
  <c r="BE14" i="1"/>
  <c r="BD14" i="1"/>
  <c r="BB14" i="1"/>
  <c r="P14" i="1"/>
  <c r="CO13" i="1"/>
  <c r="CB13" i="1"/>
  <c r="BE13" i="1"/>
  <c r="BD13" i="1"/>
  <c r="BB13" i="1"/>
  <c r="P13" i="1"/>
  <c r="CO12" i="1"/>
  <c r="CB12" i="1"/>
  <c r="CP12" i="1" s="1"/>
  <c r="BE12" i="1"/>
  <c r="BD12" i="1"/>
  <c r="BB12" i="1"/>
  <c r="P12" i="1"/>
  <c r="CO11" i="1"/>
  <c r="BQ11" i="1"/>
  <c r="CB11" i="1" s="1"/>
  <c r="CP11" i="1" s="1"/>
  <c r="BE11" i="1"/>
  <c r="BD11" i="1"/>
  <c r="BB11" i="1"/>
  <c r="P11" i="1"/>
  <c r="CO10" i="1"/>
  <c r="CB10" i="1"/>
  <c r="BE10" i="1"/>
  <c r="BD10" i="1"/>
  <c r="BB10" i="1"/>
  <c r="P10" i="1"/>
  <c r="BC10" i="1" s="1"/>
  <c r="CQ10" i="1" s="1"/>
  <c r="CO9" i="1"/>
  <c r="BQ9" i="1"/>
  <c r="CB9" i="1" s="1"/>
  <c r="BE9" i="1"/>
  <c r="BD9" i="1"/>
  <c r="BB9" i="1"/>
  <c r="P9" i="1"/>
  <c r="BC9" i="1" s="1"/>
  <c r="CO8" i="1"/>
  <c r="CB8" i="1"/>
  <c r="BE8" i="1"/>
  <c r="BD8" i="1"/>
  <c r="BB8" i="1"/>
  <c r="P8" i="1"/>
  <c r="BC8" i="1" s="1"/>
  <c r="CO7" i="1"/>
  <c r="CB7" i="1"/>
  <c r="BE7" i="1"/>
  <c r="BD7" i="1"/>
  <c r="BB7" i="1"/>
  <c r="P7" i="1"/>
  <c r="BC7" i="1" s="1"/>
  <c r="CO6" i="1"/>
  <c r="BP6" i="1"/>
  <c r="CB6" i="1" s="1"/>
  <c r="BE6" i="1"/>
  <c r="BD6" i="1"/>
  <c r="BB6" i="1"/>
  <c r="P6" i="1"/>
  <c r="BC6" i="1" s="1"/>
  <c r="CO5" i="1"/>
  <c r="CB5" i="1"/>
  <c r="CP5" i="1" s="1"/>
  <c r="BE5" i="1"/>
  <c r="BD5" i="1"/>
  <c r="BB5" i="1"/>
  <c r="P5" i="1"/>
  <c r="BC5" i="1" s="1"/>
  <c r="CO4" i="1"/>
  <c r="BQ4" i="1"/>
  <c r="CB4" i="1" s="1"/>
  <c r="BE4" i="1"/>
  <c r="BD4" i="1"/>
  <c r="BB4" i="1"/>
  <c r="P4" i="1"/>
  <c r="BC4" i="1" s="1"/>
  <c r="CO3" i="1"/>
  <c r="BP3" i="1"/>
  <c r="CB3" i="1" s="1"/>
  <c r="CP3" i="1" s="1"/>
  <c r="BE3" i="1"/>
  <c r="BD3" i="1"/>
  <c r="BB3" i="1"/>
  <c r="P3" i="1"/>
  <c r="BC3" i="1" s="1"/>
  <c r="CQ90" i="1" l="1"/>
  <c r="CQ44" i="1"/>
  <c r="CQ61" i="1"/>
  <c r="CQ36" i="1"/>
  <c r="CQ80" i="1"/>
  <c r="CQ23" i="1"/>
  <c r="CQ129" i="1"/>
  <c r="CQ136" i="1"/>
  <c r="CQ50" i="1"/>
  <c r="CQ109" i="1"/>
  <c r="CQ73" i="1"/>
  <c r="CQ108" i="1"/>
  <c r="CC64" i="1"/>
  <c r="CQ8" i="1"/>
  <c r="CB40" i="1"/>
  <c r="CP40" i="1" s="1"/>
  <c r="CQ47" i="1"/>
  <c r="CB56" i="1"/>
  <c r="CC56" i="1" s="1"/>
  <c r="CB81" i="1"/>
  <c r="CQ81" i="1" s="1"/>
  <c r="CQ42" i="1"/>
  <c r="CC7" i="1"/>
  <c r="CB51" i="1"/>
  <c r="CQ51" i="1" s="1"/>
  <c r="CQ145" i="1"/>
  <c r="CB112" i="1"/>
  <c r="CP112" i="1" s="1"/>
  <c r="CQ149" i="1"/>
  <c r="CQ27" i="1"/>
  <c r="CQ87" i="1"/>
  <c r="CQ133" i="1"/>
  <c r="CQ4" i="1"/>
  <c r="CQ6" i="1"/>
  <c r="CQ49" i="1"/>
  <c r="CQ57" i="1"/>
  <c r="CQ59" i="1"/>
  <c r="CQ72" i="1"/>
  <c r="CC83" i="1"/>
  <c r="CQ95" i="1"/>
  <c r="CQ148" i="1"/>
  <c r="CC53" i="1"/>
  <c r="CQ94" i="1"/>
  <c r="BC46" i="1"/>
  <c r="CQ46" i="1" s="1"/>
  <c r="BC48" i="1"/>
  <c r="CQ48" i="1" s="1"/>
  <c r="BC54" i="1"/>
  <c r="CC54" i="1" s="1"/>
  <c r="BC86" i="1"/>
  <c r="CQ86" i="1" s="1"/>
  <c r="CC117" i="1"/>
  <c r="CQ60" i="1"/>
  <c r="CQ3" i="1"/>
  <c r="BC22" i="1"/>
  <c r="CQ22" i="1" s="1"/>
  <c r="CC95" i="1"/>
  <c r="CQ96" i="1"/>
  <c r="CQ111" i="1"/>
  <c r="CQ84" i="1"/>
  <c r="CC84" i="1"/>
  <c r="CC33" i="1"/>
  <c r="CQ33" i="1"/>
  <c r="CC168" i="1"/>
  <c r="CQ169" i="1"/>
  <c r="CQ7" i="1"/>
  <c r="CC8" i="1"/>
  <c r="CQ26" i="1"/>
  <c r="CC32" i="1"/>
  <c r="CC39" i="1"/>
  <c r="CC52" i="1"/>
  <c r="CQ78" i="1"/>
  <c r="CQ91" i="1"/>
  <c r="CC160" i="1"/>
  <c r="BC163" i="1"/>
  <c r="CQ163" i="1" s="1"/>
  <c r="CC169" i="1"/>
  <c r="CC46" i="1"/>
  <c r="CC145" i="1"/>
  <c r="CC159" i="1"/>
  <c r="CC162" i="1"/>
  <c r="CC10" i="1"/>
  <c r="BC65" i="1"/>
  <c r="CQ65" i="1" s="1"/>
  <c r="BC77" i="1"/>
  <c r="CQ77" i="1" s="1"/>
  <c r="BC79" i="1"/>
  <c r="CQ79" i="1" s="1"/>
  <c r="BC112" i="1"/>
  <c r="CQ112" i="1" s="1"/>
  <c r="BC114" i="1"/>
  <c r="CC114" i="1" s="1"/>
  <c r="BC115" i="1"/>
  <c r="CC115" i="1" s="1"/>
  <c r="BC116" i="1"/>
  <c r="CQ116" i="1" s="1"/>
  <c r="CC157" i="1"/>
  <c r="CC161" i="1"/>
  <c r="BC164" i="1"/>
  <c r="CQ164" i="1" s="1"/>
  <c r="BC170" i="1"/>
  <c r="CQ170" i="1" s="1"/>
  <c r="CQ41" i="1"/>
  <c r="CC55" i="1"/>
  <c r="CQ141" i="1"/>
  <c r="CC71" i="1"/>
  <c r="CC82" i="1"/>
  <c r="CC158" i="1"/>
  <c r="CC167" i="1"/>
  <c r="CP145" i="1"/>
  <c r="CC5" i="1"/>
  <c r="CQ5" i="1"/>
  <c r="CC4" i="1"/>
  <c r="CP4" i="1"/>
  <c r="CQ28" i="1"/>
  <c r="CC28" i="1"/>
  <c r="CQ21" i="1"/>
  <c r="CC21" i="1"/>
  <c r="CC30" i="1"/>
  <c r="CP30" i="1"/>
  <c r="CP9" i="1"/>
  <c r="CC9" i="1"/>
  <c r="CC6" i="1"/>
  <c r="CQ9" i="1"/>
  <c r="CQ20" i="1"/>
  <c r="CC20" i="1"/>
  <c r="CQ25" i="1"/>
  <c r="CC25" i="1"/>
  <c r="CQ30" i="1"/>
  <c r="CP34" i="1"/>
  <c r="CC34" i="1"/>
  <c r="CQ38" i="1"/>
  <c r="CC38" i="1"/>
  <c r="CQ24" i="1"/>
  <c r="CC24" i="1"/>
  <c r="CC29" i="1"/>
  <c r="CQ29" i="1"/>
  <c r="CQ34" i="1"/>
  <c r="CQ37" i="1"/>
  <c r="CC37" i="1"/>
  <c r="BC17" i="1"/>
  <c r="CQ17" i="1" s="1"/>
  <c r="CC26" i="1"/>
  <c r="CP51" i="1"/>
  <c r="CP60" i="1"/>
  <c r="CC60" i="1"/>
  <c r="CP65" i="1"/>
  <c r="CC66" i="1"/>
  <c r="CC73" i="1"/>
  <c r="CC88" i="1"/>
  <c r="CP111" i="1"/>
  <c r="CC111" i="1"/>
  <c r="CP115" i="1"/>
  <c r="CC146" i="1"/>
  <c r="CC150" i="1"/>
  <c r="CP150" i="1"/>
  <c r="CQ150" i="1"/>
  <c r="BC156" i="1"/>
  <c r="CQ156" i="1" s="1"/>
  <c r="CC3" i="1"/>
  <c r="CP6" i="1"/>
  <c r="CP7" i="1"/>
  <c r="CP8" i="1"/>
  <c r="CP10" i="1"/>
  <c r="BC14" i="1"/>
  <c r="CQ14" i="1" s="1"/>
  <c r="BC18" i="1"/>
  <c r="CQ18" i="1" s="1"/>
  <c r="CP19" i="1"/>
  <c r="BC31" i="1"/>
  <c r="CQ32" i="1"/>
  <c r="BC40" i="1"/>
  <c r="CP44" i="1"/>
  <c r="CC44" i="1"/>
  <c r="CP50" i="1"/>
  <c r="CC50" i="1"/>
  <c r="CP59" i="1"/>
  <c r="CC59" i="1"/>
  <c r="BC63" i="1"/>
  <c r="CQ63" i="1" s="1"/>
  <c r="CP68" i="1"/>
  <c r="CC68" i="1"/>
  <c r="CP72" i="1"/>
  <c r="CC72" i="1"/>
  <c r="CQ76" i="1"/>
  <c r="CC76" i="1"/>
  <c r="CC85" i="1"/>
  <c r="CP87" i="1"/>
  <c r="CC87" i="1"/>
  <c r="BC97" i="1"/>
  <c r="CQ97" i="1" s="1"/>
  <c r="CP97" i="1"/>
  <c r="BC99" i="1"/>
  <c r="CQ99" i="1" s="1"/>
  <c r="CP99" i="1"/>
  <c r="BC101" i="1"/>
  <c r="CQ101" i="1" s="1"/>
  <c r="CP101" i="1"/>
  <c r="BC103" i="1"/>
  <c r="CQ103" i="1" s="1"/>
  <c r="CP103" i="1"/>
  <c r="BC105" i="1"/>
  <c r="CQ105" i="1" s="1"/>
  <c r="CP105" i="1"/>
  <c r="BC107" i="1"/>
  <c r="BC13" i="1"/>
  <c r="CQ13" i="1" s="1"/>
  <c r="CP41" i="1"/>
  <c r="CC41" i="1"/>
  <c r="BC11" i="1"/>
  <c r="CQ11" i="1" s="1"/>
  <c r="CP13" i="1"/>
  <c r="BC15" i="1"/>
  <c r="CQ15" i="1" s="1"/>
  <c r="CP17" i="1"/>
  <c r="BC19" i="1"/>
  <c r="CQ19" i="1" s="1"/>
  <c r="CP43" i="1"/>
  <c r="CC43" i="1"/>
  <c r="CC47" i="1"/>
  <c r="CP49" i="1"/>
  <c r="CC49" i="1"/>
  <c r="CP58" i="1"/>
  <c r="CC58" i="1"/>
  <c r="BC62" i="1"/>
  <c r="CP67" i="1"/>
  <c r="CC67" i="1"/>
  <c r="BC70" i="1"/>
  <c r="CQ70" i="1" s="1"/>
  <c r="CP73" i="1"/>
  <c r="BC75" i="1"/>
  <c r="CQ75" i="1" s="1"/>
  <c r="CP88" i="1"/>
  <c r="BC131" i="1"/>
  <c r="BC12" i="1"/>
  <c r="CQ12" i="1" s="1"/>
  <c r="BC16" i="1"/>
  <c r="CQ16" i="1" s="1"/>
  <c r="CC23" i="1"/>
  <c r="CC27" i="1"/>
  <c r="BC35" i="1"/>
  <c r="CC36" i="1"/>
  <c r="CP42" i="1"/>
  <c r="CC42" i="1"/>
  <c r="BC45" i="1"/>
  <c r="CQ45" i="1" s="1"/>
  <c r="CP57" i="1"/>
  <c r="CC57" i="1"/>
  <c r="CC61" i="1"/>
  <c r="BC69" i="1"/>
  <c r="BC74" i="1"/>
  <c r="CC78" i="1"/>
  <c r="CC80" i="1"/>
  <c r="BC89" i="1"/>
  <c r="CC96" i="1"/>
  <c r="CP96" i="1"/>
  <c r="BC98" i="1"/>
  <c r="CQ98" i="1" s="1"/>
  <c r="CP98" i="1"/>
  <c r="BC100" i="1"/>
  <c r="CQ100" i="1" s="1"/>
  <c r="CP100" i="1"/>
  <c r="BC102" i="1"/>
  <c r="CQ102" i="1" s="1"/>
  <c r="CP102" i="1"/>
  <c r="BC104" i="1"/>
  <c r="CQ104" i="1" s="1"/>
  <c r="CP104" i="1"/>
  <c r="BC106" i="1"/>
  <c r="CQ106" i="1" s="1"/>
  <c r="CP106" i="1"/>
  <c r="CC108" i="1"/>
  <c r="BC119" i="1"/>
  <c r="CQ119" i="1" s="1"/>
  <c r="BC127" i="1"/>
  <c r="CQ127" i="1" s="1"/>
  <c r="CP127" i="1"/>
  <c r="CP129" i="1"/>
  <c r="CC129" i="1"/>
  <c r="CP45" i="1"/>
  <c r="CP52" i="1"/>
  <c r="CP53" i="1"/>
  <c r="CP54" i="1"/>
  <c r="CP55" i="1"/>
  <c r="CP63" i="1"/>
  <c r="CP64" i="1"/>
  <c r="CP70" i="1"/>
  <c r="CP71" i="1"/>
  <c r="CP75" i="1"/>
  <c r="CP82" i="1"/>
  <c r="CP83" i="1"/>
  <c r="CC90" i="1"/>
  <c r="CC92" i="1"/>
  <c r="CC94" i="1"/>
  <c r="CP116" i="1"/>
  <c r="BC118" i="1"/>
  <c r="CQ118" i="1" s="1"/>
  <c r="CC122" i="1"/>
  <c r="CQ122" i="1"/>
  <c r="CC123" i="1"/>
  <c r="CQ123" i="1"/>
  <c r="CC124" i="1"/>
  <c r="CQ124" i="1"/>
  <c r="CC125" i="1"/>
  <c r="CQ125" i="1"/>
  <c r="CC148" i="1"/>
  <c r="CP148" i="1"/>
  <c r="BC166" i="1"/>
  <c r="CQ166" i="1" s="1"/>
  <c r="CQ52" i="1"/>
  <c r="CQ53" i="1"/>
  <c r="CQ55" i="1"/>
  <c r="CQ64" i="1"/>
  <c r="CQ71" i="1"/>
  <c r="CQ82" i="1"/>
  <c r="CQ83" i="1"/>
  <c r="CC109" i="1"/>
  <c r="CP113" i="1"/>
  <c r="CC113" i="1"/>
  <c r="BC121" i="1"/>
  <c r="CQ121" i="1" s="1"/>
  <c r="CP121" i="1"/>
  <c r="CP128" i="1"/>
  <c r="CC128" i="1"/>
  <c r="CP130" i="1"/>
  <c r="CC130" i="1"/>
  <c r="CC132" i="1"/>
  <c r="CP154" i="1"/>
  <c r="CC154" i="1"/>
  <c r="CC91" i="1"/>
  <c r="CC93" i="1"/>
  <c r="CC110" i="1"/>
  <c r="CP114" i="1"/>
  <c r="CQ117" i="1"/>
  <c r="BC120" i="1"/>
  <c r="CQ120" i="1" s="1"/>
  <c r="BC147" i="1"/>
  <c r="CC152" i="1"/>
  <c r="CP152" i="1"/>
  <c r="CQ152" i="1"/>
  <c r="CP133" i="1"/>
  <c r="CC133" i="1"/>
  <c r="CP134" i="1"/>
  <c r="CC134" i="1"/>
  <c r="CP135" i="1"/>
  <c r="CC135" i="1"/>
  <c r="CP136" i="1"/>
  <c r="CC136" i="1"/>
  <c r="CP137" i="1"/>
  <c r="CC137" i="1"/>
  <c r="CP138" i="1"/>
  <c r="CC138" i="1"/>
  <c r="CP139" i="1"/>
  <c r="CC139" i="1"/>
  <c r="CP140" i="1"/>
  <c r="CC140" i="1"/>
  <c r="CP141" i="1"/>
  <c r="CC141" i="1"/>
  <c r="CP142" i="1"/>
  <c r="CC142" i="1"/>
  <c r="CP143" i="1"/>
  <c r="CC143" i="1"/>
  <c r="CP144" i="1"/>
  <c r="CC144" i="1"/>
  <c r="CQ154" i="1"/>
  <c r="CC163" i="1"/>
  <c r="CC165" i="1"/>
  <c r="CC149" i="1"/>
  <c r="CP149" i="1"/>
  <c r="CC151" i="1"/>
  <c r="CP151" i="1"/>
  <c r="CC153" i="1"/>
  <c r="CP153" i="1"/>
  <c r="CC155" i="1"/>
  <c r="BC126" i="1"/>
  <c r="CQ126" i="1" s="1"/>
  <c r="CP165" i="1"/>
  <c r="CP156" i="1"/>
  <c r="CP157" i="1"/>
  <c r="CP158" i="1"/>
  <c r="CP159" i="1"/>
  <c r="CP160" i="1"/>
  <c r="CP161" i="1"/>
  <c r="CP166" i="1"/>
  <c r="CP167" i="1"/>
  <c r="CP168" i="1"/>
  <c r="CQ157" i="1"/>
  <c r="CQ158" i="1"/>
  <c r="CQ159" i="1"/>
  <c r="CQ160" i="1"/>
  <c r="CQ161" i="1"/>
  <c r="CQ167" i="1"/>
  <c r="CQ168" i="1"/>
  <c r="CP81" i="1" l="1"/>
  <c r="CC81" i="1"/>
  <c r="CC51" i="1"/>
  <c r="CQ56" i="1"/>
  <c r="CP56" i="1"/>
  <c r="CC164" i="1"/>
  <c r="CC156" i="1"/>
  <c r="CC77" i="1"/>
  <c r="CC99" i="1"/>
  <c r="CC103" i="1"/>
  <c r="CC126" i="1"/>
  <c r="CC112" i="1"/>
  <c r="CC86" i="1"/>
  <c r="CC101" i="1"/>
  <c r="CC70" i="1"/>
  <c r="CQ114" i="1"/>
  <c r="CC75" i="1"/>
  <c r="CC105" i="1"/>
  <c r="CC97" i="1"/>
  <c r="CC48" i="1"/>
  <c r="CQ54" i="1"/>
  <c r="CC116" i="1"/>
  <c r="CQ115" i="1"/>
  <c r="CC22" i="1"/>
  <c r="CC170" i="1"/>
  <c r="CC166" i="1"/>
  <c r="CC127" i="1"/>
  <c r="CC119" i="1"/>
  <c r="CC17" i="1"/>
  <c r="CC79" i="1"/>
  <c r="CC106" i="1"/>
  <c r="CC104" i="1"/>
  <c r="CC102" i="1"/>
  <c r="CC100" i="1"/>
  <c r="CC98" i="1"/>
  <c r="CC15" i="1"/>
  <c r="CC11" i="1"/>
  <c r="CC45" i="1"/>
  <c r="CC18" i="1"/>
  <c r="CC65" i="1"/>
  <c r="CQ147" i="1"/>
  <c r="CC147" i="1"/>
  <c r="CC120" i="1"/>
  <c r="CC118" i="1"/>
  <c r="CC121" i="1"/>
  <c r="CC89" i="1"/>
  <c r="CQ89" i="1"/>
  <c r="CC74" i="1"/>
  <c r="CQ74" i="1"/>
  <c r="CC69" i="1"/>
  <c r="CQ69" i="1"/>
  <c r="CC16" i="1"/>
  <c r="CQ107" i="1"/>
  <c r="CC107" i="1"/>
  <c r="CQ40" i="1"/>
  <c r="CC40" i="1"/>
  <c r="CQ31" i="1"/>
  <c r="CC31" i="1"/>
  <c r="CC14" i="1"/>
  <c r="CQ35" i="1"/>
  <c r="CC35" i="1"/>
  <c r="CC62" i="1"/>
  <c r="CQ62" i="1"/>
  <c r="CC13" i="1"/>
  <c r="CQ131" i="1"/>
  <c r="CC131" i="1"/>
  <c r="CC12" i="1"/>
  <c r="CC63" i="1"/>
  <c r="CC19" i="1"/>
</calcChain>
</file>

<file path=xl/sharedStrings.xml><?xml version="1.0" encoding="utf-8"?>
<sst xmlns="http://schemas.openxmlformats.org/spreadsheetml/2006/main" count="6501" uniqueCount="1525">
  <si>
    <t>No. Proceso  contratación</t>
  </si>
  <si>
    <t xml:space="preserve"> No.  Consecutivo Contrato</t>
  </si>
  <si>
    <t>Modalidad de Selección</t>
  </si>
  <si>
    <t>Unidad Plazo de Ejecución</t>
  </si>
  <si>
    <t>Plazo de Ejeución</t>
  </si>
  <si>
    <t>Origen Recursos - Rubro Presupuestal</t>
  </si>
  <si>
    <t>PROYECTO DE INVERSIÓN</t>
  </si>
  <si>
    <t>programa</t>
  </si>
  <si>
    <t>No. Certificado de Disponibilidad Presupuestal</t>
  </si>
  <si>
    <t xml:space="preserve"> Fecha Disponibilidad Presupuestal</t>
  </si>
  <si>
    <t>TIPO DE GASTO</t>
  </si>
  <si>
    <t>Valor de Contrato</t>
  </si>
  <si>
    <t>Valor honorarios mensual</t>
  </si>
  <si>
    <t>FECHA ADICION</t>
  </si>
  <si>
    <t xml:space="preserve"> Valor Adicione /( Reducciones)</t>
  </si>
  <si>
    <t>Valor del contrato  + Adiciones</t>
  </si>
  <si>
    <t>Prorrogas</t>
  </si>
  <si>
    <t>fechas Prorrogas</t>
  </si>
  <si>
    <t>PLAZO INICIAL + PRORROGAS</t>
  </si>
  <si>
    <t>SUSPENSIONES</t>
  </si>
  <si>
    <t>FECHA  SUSPENSIÓN</t>
  </si>
  <si>
    <t>Nombre Contratista</t>
  </si>
  <si>
    <t xml:space="preserve"> Identificación Contratista</t>
  </si>
  <si>
    <t>Digito de Verificación</t>
  </si>
  <si>
    <t>SEXO</t>
  </si>
  <si>
    <t>Tipo de persona</t>
  </si>
  <si>
    <t>Tipo de configuración</t>
  </si>
  <si>
    <t>Fecha de  Nacimiento</t>
  </si>
  <si>
    <t>País de Nacimiento</t>
  </si>
  <si>
    <t>Departamento</t>
  </si>
  <si>
    <t>Ciudad</t>
  </si>
  <si>
    <t>Fondo de pensiones</t>
  </si>
  <si>
    <t>EPS</t>
  </si>
  <si>
    <t>ARL</t>
  </si>
  <si>
    <t>Dirección domicilio contratista</t>
  </si>
  <si>
    <t>Telefono Institucional</t>
  </si>
  <si>
    <t>Correo electrónico</t>
  </si>
  <si>
    <t>Experiencia</t>
  </si>
  <si>
    <t>Formación Academica</t>
  </si>
  <si>
    <t xml:space="preserve">    Registro      RUP</t>
  </si>
  <si>
    <t>Numero de Registro RUP</t>
  </si>
  <si>
    <t>ESAL</t>
  </si>
  <si>
    <t>EL CONTRATO SE DEBE LIQUIDAR</t>
  </si>
  <si>
    <t>Objeto del Contrato</t>
  </si>
  <si>
    <t xml:space="preserve">  No. Registro Presupuestal</t>
  </si>
  <si>
    <t xml:space="preserve">        Fecha           Registro Presupuestal</t>
  </si>
  <si>
    <t>No. Certificado de Disponibilidad Presupuestal Adicion</t>
  </si>
  <si>
    <t>Fecha Certificado de Disponibilidad Presupuestal Adición</t>
  </si>
  <si>
    <t>No. Registro Presupuestal Adicion</t>
  </si>
  <si>
    <t>Fecha      Registro Presupuestal Adicion</t>
  </si>
  <si>
    <t>FECHA ACTA DE INICIO CONTRATO</t>
  </si>
  <si>
    <t>FECHA TERMINACIÓN CONTRATO</t>
  </si>
  <si>
    <t>CESIONARIO</t>
  </si>
  <si>
    <t xml:space="preserve"> Valor de Contrato</t>
  </si>
  <si>
    <t>Unidad plazo de Ejecución</t>
  </si>
  <si>
    <t>plazo de ejecución</t>
  </si>
  <si>
    <t>febrero</t>
  </si>
  <si>
    <t xml:space="preserve"> marzo</t>
  </si>
  <si>
    <t>abril</t>
  </si>
  <si>
    <t>mayo</t>
  </si>
  <si>
    <t>junio</t>
  </si>
  <si>
    <t>julio</t>
  </si>
  <si>
    <t>agosto</t>
  </si>
  <si>
    <t>septiembre</t>
  </si>
  <si>
    <t>octubre</t>
  </si>
  <si>
    <t>noviembre</t>
  </si>
  <si>
    <t>diciembre</t>
  </si>
  <si>
    <t>Enero 2022</t>
  </si>
  <si>
    <t>Febrero 2022</t>
  </si>
  <si>
    <t>Marzo 2022</t>
  </si>
  <si>
    <t>Abril 2022</t>
  </si>
  <si>
    <t>Mayo 2022</t>
  </si>
  <si>
    <t>Junio  2022</t>
  </si>
  <si>
    <t>Julio 2022</t>
  </si>
  <si>
    <t>Agosto 2022</t>
  </si>
  <si>
    <t>Septiembre 2022</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</si>
  <si>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</si>
  <si>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</si>
  <si>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</si>
  <si>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</si>
  <si>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</si>
  <si>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</si>
  <si>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</si>
  <si>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</si>
  <si>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</si>
  <si>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</si>
  <si>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</si>
  <si>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</si>
  <si>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</si>
  <si>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</si>
  <si>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</si>
  <si>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</si>
  <si>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OBSERVACIONES</t>
  </si>
  <si>
    <t>ENTIDAD FUSIONADA</t>
  </si>
  <si>
    <t>N.A</t>
  </si>
  <si>
    <t>SJD-CD-001-2021</t>
  </si>
  <si>
    <t>001-2021</t>
  </si>
  <si>
    <t>5 5. Contratación directa</t>
  </si>
  <si>
    <t>2 2. Meses</t>
  </si>
  <si>
    <t>Otros servicios jurídicos n.c.p.</t>
  </si>
  <si>
    <t>2 2. Funcionamiento</t>
  </si>
  <si>
    <t>1 Prórroga 18 días</t>
  </si>
  <si>
    <t>348 días</t>
  </si>
  <si>
    <t>INGRITH ASTRID BERNAL ORJUELA</t>
  </si>
  <si>
    <t>F</t>
  </si>
  <si>
    <t xml:space="preserve">1 1. Natural </t>
  </si>
  <si>
    <t>26 26-Persona Natural</t>
  </si>
  <si>
    <t>COLOMBIA</t>
  </si>
  <si>
    <t>BOGOTÁ</t>
  </si>
  <si>
    <t>COLPENSIONES</t>
  </si>
  <si>
    <t>NUEVA EPS S.A.</t>
  </si>
  <si>
    <t>POSITIVA</t>
  </si>
  <si>
    <t>CL 152 B 56 10 AP 1402 TO 1</t>
  </si>
  <si>
    <t>ingrithastrid@gmail.com</t>
  </si>
  <si>
    <t>5 AÑOS</t>
  </si>
  <si>
    <t>ABOGADO</t>
  </si>
  <si>
    <t>Prestar servicios profesionales especializados a la Dirección de Gestión Corporativa, en el proceso de gestión contractual, apoyando el desarrollo de procesos de selección y contratación necesarios para la adquisición de bienes y servicios requeridos por la Entidad</t>
  </si>
  <si>
    <t>4 4. Pago definitivo</t>
  </si>
  <si>
    <t>3000977425</t>
  </si>
  <si>
    <t>SJD-CD-002-2021</t>
  </si>
  <si>
    <t>002-2021</t>
  </si>
  <si>
    <t>133011605560000007608</t>
  </si>
  <si>
    <t xml:space="preserve">Fortalecimiento de estrategias de planeación para mejorar la gestión pública efectiva en la Secretaría Jurídica Distriral Bogotá </t>
  </si>
  <si>
    <t>1 1. Inversión</t>
  </si>
  <si>
    <t>LUISA FERNANDA RODRIGUEZ VEGA</t>
  </si>
  <si>
    <t>PORVENIR</t>
  </si>
  <si>
    <t>FAMISANAR</t>
  </si>
  <si>
    <t>CL 13 19 25</t>
  </si>
  <si>
    <t>rluisa132@gmail.com</t>
  </si>
  <si>
    <t xml:space="preserve">3 AÑOS </t>
  </si>
  <si>
    <t xml:space="preserve">BACHILLER </t>
  </si>
  <si>
    <t>“Prestar los servicios de apoyo a la gestión en del Despacho de la Secretaría Jurídica Distrital en el marco del Modelo Integrado de Planeación y Gestión MIPG</t>
  </si>
  <si>
    <t>3001000715</t>
  </si>
  <si>
    <t>SJD-CD-003-2021</t>
  </si>
  <si>
    <t>003-2021</t>
  </si>
  <si>
    <t xml:space="preserve">N.A </t>
  </si>
  <si>
    <t>1 1. Días</t>
  </si>
  <si>
    <t>JESHIKA ALEXANDRA CUARTAS JIMENEZ</t>
  </si>
  <si>
    <t xml:space="preserve">TOLIMA </t>
  </si>
  <si>
    <t>MARIQUITA</t>
  </si>
  <si>
    <t>COMPENSAR EPS</t>
  </si>
  <si>
    <t>CL 65 2 28 AP 304</t>
  </si>
  <si>
    <t>jeshika.periodismo@gmail.com</t>
  </si>
  <si>
    <t xml:space="preserve">7 AÑOS </t>
  </si>
  <si>
    <t xml:space="preserve">COMUNICADORA SOCIAL </t>
  </si>
  <si>
    <t xml:space="preserve"> Prestar los servicios profesionales para la implementación y desarrollo de estrategias de comunicación de la Secretaría Jurídica Distrital.</t>
  </si>
  <si>
    <t>3000991706</t>
  </si>
  <si>
    <t>SJD-CD-004-2021</t>
  </si>
  <si>
    <t>004-2021</t>
  </si>
  <si>
    <t>133011602260000007621</t>
  </si>
  <si>
    <t xml:space="preserve">Fortalecimiento de la Gestión Jurídica Pública del Distrito Capital  Bogotá </t>
  </si>
  <si>
    <t xml:space="preserve">ANYI SHARLYN MARIN CAMARGO </t>
  </si>
  <si>
    <t>IBAGUÉ</t>
  </si>
  <si>
    <t xml:space="preserve">COLPENSIONES </t>
  </si>
  <si>
    <t>CR 9 C ESTE 22 39 BRR SAN BLAS</t>
  </si>
  <si>
    <t>anyi.marin10@gmail.com</t>
  </si>
  <si>
    <t xml:space="preserve">4 AÑOS </t>
  </si>
  <si>
    <t xml:space="preserve">ABOGADA </t>
  </si>
  <si>
    <t>Prestar los servicios profesionales para apoyar a la Dirección Distrital de Política en el fortalecimiento de la gestión jurídica pública conforme a lo dispuesto en el Modelo de la Gestión Jurídica Pública.</t>
  </si>
  <si>
    <t>3000949802</t>
  </si>
  <si>
    <t>SJD-CD-005-2021</t>
  </si>
  <si>
    <t>005-2021</t>
  </si>
  <si>
    <t>MARÍA ANDREA GOMEZ RESTREPO</t>
  </si>
  <si>
    <t xml:space="preserve">BOGOTÁ </t>
  </si>
  <si>
    <t xml:space="preserve"> COLPENSIONES </t>
  </si>
  <si>
    <t>CR 86 A 87 96 AP 501</t>
  </si>
  <si>
    <t>magomezm@unal.edu.co</t>
  </si>
  <si>
    <t xml:space="preserve">CONTADORA PÚBLICA </t>
  </si>
  <si>
    <t xml:space="preserve">Prestar servicios profesionales para el análisis de datos, generación de reportes y tratamiento de la información financiera y contable, relacionada con el contingente judicial, y los módulos contables y de pago de sentencias del SISTEMA DE INFORMACIÓN DE PROCESOS JUDICIALES. </t>
  </si>
  <si>
    <t>BYRON SHELOCK PUERTO BARRIOS</t>
  </si>
  <si>
    <t>3001000271</t>
  </si>
  <si>
    <t>SJD-CD-006-2021</t>
  </si>
  <si>
    <t>006-2021</t>
  </si>
  <si>
    <t xml:space="preserve">ANA YULIETH VELA MOJICA </t>
  </si>
  <si>
    <t xml:space="preserve">PROTECCIÓN </t>
  </si>
  <si>
    <t>CL 49 C SUR 6 C 12</t>
  </si>
  <si>
    <t>anayvela27@gmail.com</t>
  </si>
  <si>
    <t xml:space="preserve">1 AÑO </t>
  </si>
  <si>
    <t xml:space="preserve">INGENIERA INDUSTRIAL </t>
  </si>
  <si>
    <t>Prestar los servicios profesionales para la formulación y seguimiento de los planes de mejoramiento derivados de auditorías internas y externas, así como las gestiones enmarcadas en el índice de transparencia de Bogotá, objetivos de desarrollo sostenible y alertas tempranas</t>
  </si>
  <si>
    <t>3000991674</t>
  </si>
  <si>
    <t>SJD-CD-007-2021</t>
  </si>
  <si>
    <t>007-2021</t>
  </si>
  <si>
    <t>$9.546.069</t>
  </si>
  <si>
    <t xml:space="preserve">ANGIE RAMIREZ CARREÑO </t>
  </si>
  <si>
    <t xml:space="preserve">SANITAS </t>
  </si>
  <si>
    <t xml:space="preserve">AXA COLPATRIA </t>
  </si>
  <si>
    <t>CR 4 4 41 CA 6 CHÍA</t>
  </si>
  <si>
    <t>angierc_c@hotmail.com</t>
  </si>
  <si>
    <t xml:space="preserve">10 AÑOS </t>
  </si>
  <si>
    <t xml:space="preserve">Prestar los servicios profesionales para la elaboración y análisis de documentos, lineamientos y directrices en el marco del componente de contratación estatal del Modelo de Gestión Jurídica Pública. </t>
  </si>
  <si>
    <t>3000991680</t>
  </si>
  <si>
    <t>SJD-CD-008-2021</t>
  </si>
  <si>
    <t>008-2021</t>
  </si>
  <si>
    <t xml:space="preserve">LAURA VANESSA SANCHEZ CORONADO </t>
  </si>
  <si>
    <t xml:space="preserve">ATLÁNTICO </t>
  </si>
  <si>
    <t xml:space="preserve">BARRANQUILLA </t>
  </si>
  <si>
    <t xml:space="preserve">CAJACOPI EPS </t>
  </si>
  <si>
    <t xml:space="preserve">CL 73 39 152 AP 4 B </t>
  </si>
  <si>
    <t>lauravaness-1@hotmail.com</t>
  </si>
  <si>
    <t>Prestar servicios para realizar la vigilancia judicial de los procesos judiciales y extrajudiciales de competencia de la Secretaría Jurídica Distrital.</t>
  </si>
  <si>
    <t>3000991693</t>
  </si>
  <si>
    <t>SJD-CD-009-2021</t>
  </si>
  <si>
    <t>009-2021</t>
  </si>
  <si>
    <t xml:space="preserve">1 Prórroga 12 días </t>
  </si>
  <si>
    <t xml:space="preserve">342 días </t>
  </si>
  <si>
    <t>DIANA MARCELA PERNETT PORTACIO</t>
  </si>
  <si>
    <t xml:space="preserve">CORDOBA </t>
  </si>
  <si>
    <t xml:space="preserve">MONTERIA </t>
  </si>
  <si>
    <t xml:space="preserve">NUEVA EPS </t>
  </si>
  <si>
    <t xml:space="preserve">CL 45 45 47 IN 2 AP 203 </t>
  </si>
  <si>
    <t>dmperneth@gmail.com</t>
  </si>
  <si>
    <t xml:space="preserve">8 AÑOS </t>
  </si>
  <si>
    <t>“Prestar los servicios profesionales especializados en el apoyo a la formulación de asuntos legales y contractuales que le sean asignados por la Dirección de Gestión Corporativa</t>
  </si>
  <si>
    <t>3001000724</t>
  </si>
  <si>
    <t>SJD-CD-010-2021</t>
  </si>
  <si>
    <t>010-2021</t>
  </si>
  <si>
    <t>12/3/2021(reducción)</t>
  </si>
  <si>
    <t>EDGAR JAVIER HERRERA ISAZA</t>
  </si>
  <si>
    <t>M</t>
  </si>
  <si>
    <t>ALIANSALUD</t>
  </si>
  <si>
    <t>CL 74 14 09 TO 1 AP 501</t>
  </si>
  <si>
    <t>ejavierher@hotmail.com</t>
  </si>
  <si>
    <t xml:space="preserve">20 AÑOS </t>
  </si>
  <si>
    <t xml:space="preserve">ABOGADO </t>
  </si>
  <si>
    <t xml:space="preserve">Prestar servicios profesionales especializados a la entidad como abogado (a) de la Dirección de Gestión Corporativa, en el apoyo y acompañamiento del proceso de gestión contractual de la dependencia, conforme a los compromisos, lineamientos y normas vigentes </t>
  </si>
  <si>
    <t>SJD-CD-011-2021</t>
  </si>
  <si>
    <t>011-2021</t>
  </si>
  <si>
    <t>NICOL ANGELY ANDRADE PARADA</t>
  </si>
  <si>
    <t>BOYACÁ</t>
  </si>
  <si>
    <t xml:space="preserve">PUERTO BOYACÁ </t>
  </si>
  <si>
    <t>CR 56 169 A 65 AP 1005</t>
  </si>
  <si>
    <t>nicol.andrade@hotmail.com</t>
  </si>
  <si>
    <t>13 AÑOS</t>
  </si>
  <si>
    <t xml:space="preserve">ECONOMISTA </t>
  </si>
  <si>
    <t>“Prestar los servicios profesionales para efectuar la formulación y evaluación de los programas y proyectos de inversión, así como el seguimiento a los planes de acción y gestión de la Secretaría Jurídica Distrital, en el marco del plan de desarrollo un nuevo contrato social y ambiental para el siglo XXI”</t>
  </si>
  <si>
    <t>3000991682</t>
  </si>
  <si>
    <t>SJD-CD-012-2021</t>
  </si>
  <si>
    <t>012-2021</t>
  </si>
  <si>
    <t xml:space="preserve">ANDRÉS FELIPE FORERO OVIEDO </t>
  </si>
  <si>
    <t>COOMEVA</t>
  </si>
  <si>
    <t>CR 79 19 A 87 TO 2 AP 503</t>
  </si>
  <si>
    <t>andresforero2110@gmail.com</t>
  </si>
  <si>
    <t xml:space="preserve">ADMINISTRADOR DE EMPRESAS </t>
  </si>
  <si>
    <t>“Prestar los servicios profesionales financieros a la Dirección Distrital de Inspección, Vigilancia y Control con el fin de determinar el estado de cumplimiento de las obligaciones financieras de las ESAL.</t>
  </si>
  <si>
    <t>3000991866</t>
  </si>
  <si>
    <t>SJD-CD-013-2021</t>
  </si>
  <si>
    <t>013-2021</t>
  </si>
  <si>
    <t>MARÍA DEL PILAR ESCOBAR REMICIO</t>
  </si>
  <si>
    <t xml:space="preserve">CR 105 19 55 </t>
  </si>
  <si>
    <t>mapilar017@gmail.com</t>
  </si>
  <si>
    <t>Prestar Servicios profesionales para apoyar las actividades relacionadas con el tratamiento, gestión, seguimiento y control de la información judicial que reposa en el sistema de procesos judiciales que Administra la Dirección de Gestión Judicial.</t>
  </si>
  <si>
    <t>SJD-CD-014-2021</t>
  </si>
  <si>
    <t>014-2021</t>
  </si>
  <si>
    <t xml:space="preserve">JUAN CARLOS ZORRO CORDERO </t>
  </si>
  <si>
    <t>COLFONDOS</t>
  </si>
  <si>
    <t>SANITAS</t>
  </si>
  <si>
    <t>CL 9 D 69 B 80</t>
  </si>
  <si>
    <t>juankzorro@hotmail.com</t>
  </si>
  <si>
    <t xml:space="preserve">6 AÑOS </t>
  </si>
  <si>
    <t>Prestar servicios para realizar la vigilancia judicial de los procesos judiciales y extrajudiciales de competencia de la Secretaría Jurídica Distrital</t>
  </si>
  <si>
    <t>3000991679</t>
  </si>
  <si>
    <t>SJD-CD-015-2021</t>
  </si>
  <si>
    <t>015-2021</t>
  </si>
  <si>
    <t xml:space="preserve">JOSÉ JAVIER PINTO CASTAÑEDA </t>
  </si>
  <si>
    <t>CR 51 103 B 71 AP 302</t>
  </si>
  <si>
    <t>pincas1@hotmail.com</t>
  </si>
  <si>
    <t>“Prestar los servicios profesionales para orientar jurídicamente a las ESAL y la ciudadanía en general en el marco de las competencias de la Dirección Distrital de inspección, vigilancia y control.”</t>
  </si>
  <si>
    <t>3000991694</t>
  </si>
  <si>
    <t>SJD-CD-016-2021</t>
  </si>
  <si>
    <t>016-2021</t>
  </si>
  <si>
    <t xml:space="preserve">GLADYS GUTIERREZ UPEGUI </t>
  </si>
  <si>
    <t>CR 16 95 26 AP 101</t>
  </si>
  <si>
    <t>gladysgutierrezupegui@hotmail.com</t>
  </si>
  <si>
    <t>Prestar servicios profesionales para ejercer la representación Judicial en procesos penales en los que se vincule al Distrito Capital y asesorar en materia penal.</t>
  </si>
  <si>
    <t>3000991689</t>
  </si>
  <si>
    <t>SJD-CD-017-2021</t>
  </si>
  <si>
    <t>017-2021</t>
  </si>
  <si>
    <t xml:space="preserve">1 Prórroga por 13 días </t>
  </si>
  <si>
    <t xml:space="preserve">343 días </t>
  </si>
  <si>
    <t xml:space="preserve">JOSÉ FRANCISCO ARIAS PACHÓN </t>
  </si>
  <si>
    <t>CL 134 B 10 B 40 AP 102</t>
  </si>
  <si>
    <t>jfcoarias@gmail.com</t>
  </si>
  <si>
    <t xml:space="preserve">17 AÑOS </t>
  </si>
  <si>
    <t xml:space="preserve">CONTADOR PÚBLICO </t>
  </si>
  <si>
    <t xml:space="preserve">Prestación de servicios profesionales a la Dirección de Gestión Corporativa, en los procesos misionales y de apoyo que conforman la dependencia, realizando gestión y seguimiento a MIPG, planes de acción y planes de mejoramiento a cargo de la Dirección </t>
  </si>
  <si>
    <t>3001000709</t>
  </si>
  <si>
    <t>SJD-CD-018-2021</t>
  </si>
  <si>
    <t>018-2021</t>
  </si>
  <si>
    <t>NA</t>
  </si>
  <si>
    <t xml:space="preserve">JORGE GYPSY SAAVEDRA CASALLAS </t>
  </si>
  <si>
    <t>CR 54 152 52</t>
  </si>
  <si>
    <t>puntojuridico@hotmail.com</t>
  </si>
  <si>
    <t xml:space="preserve">5 AÑOS </t>
  </si>
  <si>
    <t>“Prestar los servicios profesionales para realizar análisis jurídico en los asuntos propios de la Dirección Distrital de Inspección, Vigilancia y Control y aplicar la normativa vigente”</t>
  </si>
  <si>
    <t>3000991861</t>
  </si>
  <si>
    <t>SJD-CD-019-2021</t>
  </si>
  <si>
    <t>019-2021</t>
  </si>
  <si>
    <t>133011605540000007632</t>
  </si>
  <si>
    <t xml:space="preserve">Fortalecimiento de la capacidad tecnológica de la Secretaría Jurídica Distrital </t>
  </si>
  <si>
    <t xml:space="preserve">YEISON MORENO GOMEZ </t>
  </si>
  <si>
    <t>CR 50 4 C 13</t>
  </si>
  <si>
    <t>yeisonmg@hotmail.com</t>
  </si>
  <si>
    <t xml:space="preserve">INGENIERO ELECTRÓNICO </t>
  </si>
  <si>
    <t>Prestar servicios profesionales en la administración/mantenimiento de Sistemas operativos Windows Server y los servicios asociados a estos en la secretaría Jurídica Distrital.</t>
  </si>
  <si>
    <t>3000883633</t>
  </si>
  <si>
    <t>SJD-CD-020-2021</t>
  </si>
  <si>
    <t>020-2021</t>
  </si>
  <si>
    <t xml:space="preserve">JUAN CARLOS CEPEDA MONCADA </t>
  </si>
  <si>
    <t xml:space="preserve">CUNDINAMARCA </t>
  </si>
  <si>
    <t xml:space="preserve">GIRARDOT </t>
  </si>
  <si>
    <t>CL 3 BIS 68 40 TO 8 AP 503</t>
  </si>
  <si>
    <t>juancepedam@gmail.com</t>
  </si>
  <si>
    <t xml:space="preserve">13 AÑOS </t>
  </si>
  <si>
    <t xml:space="preserve">“Prestar los servicios profesionales para llevar a cabo la articulación y seguimiento del Modelo Integrado de Planeación y Gestión - MIPG en la entidad, así como la integración de herramientas y/o metodologías institucionales, gestiones Antisoborno en el marco de la norma 37001 y tablero de control institucional”. </t>
  </si>
  <si>
    <t>SJD-CD-021-2021</t>
  </si>
  <si>
    <t>021-2021</t>
  </si>
  <si>
    <t xml:space="preserve">LUIS ALEJANDRO ÁVILA ÁVILA </t>
  </si>
  <si>
    <t>CR 17 116 55</t>
  </si>
  <si>
    <t>alejo920403@gmail.com</t>
  </si>
  <si>
    <t>3 AÑOS</t>
  </si>
  <si>
    <t xml:space="preserve">INGENIERO INDUSTRIAL </t>
  </si>
  <si>
    <t xml:space="preserve">Prestar los servicios profesionales para el desarrollo de las actividades derivadas del proceso de planeación y mejora continua en el Marco del Sistema Integrado de Gestión, así como las gestiones derivadas del índice de innovación y caracterización de usuarios </t>
  </si>
  <si>
    <t>3000991699</t>
  </si>
  <si>
    <t>SJD-CD-022-2021</t>
  </si>
  <si>
    <t>022-2021</t>
  </si>
  <si>
    <t xml:space="preserve">MARIANA ALEJANDRA PIRAJAN SIERRA </t>
  </si>
  <si>
    <t>CR 26 A 39 45 SUR</t>
  </si>
  <si>
    <t>marianalejapss@gmail.com</t>
  </si>
  <si>
    <t>Prestar los servicios de apoyo a la Dirección Distrital de Gestión Judicial en las diferentes actividades jurídicas que se requieran.</t>
  </si>
  <si>
    <t>3000825450</t>
  </si>
  <si>
    <t>SJD-CD-023-2021</t>
  </si>
  <si>
    <t>023-2021</t>
  </si>
  <si>
    <t xml:space="preserve">MARÍA DEL PILAR MUÑOZ ALVAREZ </t>
  </si>
  <si>
    <t>CL 147 17 60</t>
  </si>
  <si>
    <t>mariadelpilar01@hotmail.com</t>
  </si>
  <si>
    <t>Prestar servicios profesionales a la Secretaría Jurídica Distrital para el apoyo jurídico integral en la gestión, trámite, seguimiento y respuesta a los requerimientos de los organismos de control</t>
  </si>
  <si>
    <t>3000991686</t>
  </si>
  <si>
    <t>SJD-CD-024-2021</t>
  </si>
  <si>
    <t>024-2021</t>
  </si>
  <si>
    <t xml:space="preserve">ERIKA  MILEYDY MONROY ORTEGA </t>
  </si>
  <si>
    <t xml:space="preserve">F </t>
  </si>
  <si>
    <t xml:space="preserve">SANTANDER </t>
  </si>
  <si>
    <t xml:space="preserve">BUCARAMANGA </t>
  </si>
  <si>
    <t>CL 175 15 20</t>
  </si>
  <si>
    <t xml:space="preserve">erikamonroyortega@gmail.com </t>
  </si>
  <si>
    <t>Prestar servicios profesionales para realizar el seguimiento al cumplimiento de providencias judiciales ejecutoriadas proferidas por los jueces, tribunales y altas cortes en las que se establezcan obligaciones a cargo del Distrito Capital</t>
  </si>
  <si>
    <t>3000991872</t>
  </si>
  <si>
    <t>SJD-CD-025-2021</t>
  </si>
  <si>
    <t>025-2021</t>
  </si>
  <si>
    <t>DAVIES BATEMAN GARCÍA CARDOZO</t>
  </si>
  <si>
    <t>SOGAMOSO</t>
  </si>
  <si>
    <t>AV CL 63 74 A 81</t>
  </si>
  <si>
    <t>daviesgarcia@gmail.com</t>
  </si>
  <si>
    <t>9 AÑOS</t>
  </si>
  <si>
    <t>3000991867</t>
  </si>
  <si>
    <t>SJD-CD-026-2021</t>
  </si>
  <si>
    <t>026-2021</t>
  </si>
  <si>
    <t>YENNY ESTEPA HURTADO</t>
  </si>
  <si>
    <t>CR 38 A 27 B 12 SUR</t>
  </si>
  <si>
    <t>yennyestepa@gmail.com</t>
  </si>
  <si>
    <t xml:space="preserve"> 7 AÑOS </t>
  </si>
  <si>
    <t>Prestar los servicios profesionales jurídicos a la Dirección Distrital de Inspección, vigilancia y control en el marco de sus competencias con el fin de determinar el estado de cumplimiento de las ESAL y adelantar las acciones jurídicas correspondientes.</t>
  </si>
  <si>
    <t>3000991855</t>
  </si>
  <si>
    <t>SJD-CD-027-2021</t>
  </si>
  <si>
    <t>027-2021</t>
  </si>
  <si>
    <t xml:space="preserve">1 Prórroga 11 días </t>
  </si>
  <si>
    <t>341 días</t>
  </si>
  <si>
    <t>JESICA ALEJANDRA SIERRA RABIA</t>
  </si>
  <si>
    <t>NUEVA EPS</t>
  </si>
  <si>
    <t>CR 78 A 43 SUR 32</t>
  </si>
  <si>
    <t xml:space="preserve">jes.sier174@gmail.com </t>
  </si>
  <si>
    <t>4 AÑOS</t>
  </si>
  <si>
    <t>Prestar servicios profesionales a la Dirección de Gestión Corporativa, brindando apoyo en la etapa precontractual del proceso del PAA 2021 y apoyar en la elaboración de análisis de sector económicos, indicadores y evaluaciones financieras y actividades conexas en los procesos de contratación de la Dirección.</t>
  </si>
  <si>
    <t>3001000722</t>
  </si>
  <si>
    <t>SJD-CD-028-2021</t>
  </si>
  <si>
    <t>028-2021</t>
  </si>
  <si>
    <t xml:space="preserve">1  Pròrroga por 10 dìas </t>
  </si>
  <si>
    <t>330 dìas</t>
  </si>
  <si>
    <t>JUAN JOSÉ GÓMEZ URUEÑA</t>
  </si>
  <si>
    <t>VALLE</t>
  </si>
  <si>
    <t xml:space="preserve">BUENAVENTURA </t>
  </si>
  <si>
    <t>CR 65 22 A 43 TO 2 AP 101</t>
  </si>
  <si>
    <t>gomezuruena@hotmail.com</t>
  </si>
  <si>
    <t xml:space="preserve">11 AÑOS </t>
  </si>
  <si>
    <t>los servicios profesionales altamente calificados como abogado experto en Derecho Administrativo y/o en Derecho Público, para brindar asesoría y acompañamiento jurídico al despacho de la Alcaldesa Mayor de Bogotá, D.C., y a la Secretaría Jurídica Distrital, en temas de alto impacto para el Distrito Capital</t>
  </si>
  <si>
    <t>3001000713</t>
  </si>
  <si>
    <t>SJD-CD-029-2021</t>
  </si>
  <si>
    <t>029-2021</t>
  </si>
  <si>
    <t>EDMUNDO MERCED TONCEL ROSADO</t>
  </si>
  <si>
    <t xml:space="preserve">GUAJIRA </t>
  </si>
  <si>
    <t xml:space="preserve">RIOHACHA </t>
  </si>
  <si>
    <t>CL 55 6 17 AP 302</t>
  </si>
  <si>
    <t>edmundo_toncell@hotmail.com</t>
  </si>
  <si>
    <t xml:space="preserve">18 AÑOS </t>
  </si>
  <si>
    <t>Prestar servicios profesionales para realizar el seguimiento al cumplimiento de providencias judiciales ejecutoriadas proferidas por los jueces, tribunales y altas cortes en las que se establezcan obligaciones a cargo del Distrito Capital.</t>
  </si>
  <si>
    <t>3000991685</t>
  </si>
  <si>
    <t>SJD-CD-030-2021</t>
  </si>
  <si>
    <t>030-2021</t>
  </si>
  <si>
    <t xml:space="preserve">PAOLA ANDREA GÓMEZ VELEZ </t>
  </si>
  <si>
    <t xml:space="preserve">CR 4 26 65 </t>
  </si>
  <si>
    <t>pagomez@secretariajuridia.gov.co</t>
  </si>
  <si>
    <t xml:space="preserve">2 AÑOS </t>
  </si>
  <si>
    <t>Prestar servicios profesionales para la proyección de actos administrativos relacionados con la prevención del daño antijurídico, así como el apoyo en el cumplimiento de decisiones judiciales asignadas por el supervisor</t>
  </si>
  <si>
    <t>3000991857</t>
  </si>
  <si>
    <t>SJD-CD-031-2021</t>
  </si>
  <si>
    <t>031-2021</t>
  </si>
  <si>
    <t xml:space="preserve">ANGIE PAOLA JARA RUBIANO </t>
  </si>
  <si>
    <t>SURA EPS</t>
  </si>
  <si>
    <t>CL 77 D 107 28</t>
  </si>
  <si>
    <t>angiepaop@hotmail.com</t>
  </si>
  <si>
    <t xml:space="preserve">Prestar los servicios profesionales para realizar el seguimiento y control a los planes, programas y proyectos, así como al portafolio de bienes y servicios de la Secretaría Jurídica Distrital </t>
  </si>
  <si>
    <t>3000991690</t>
  </si>
  <si>
    <t>SJD-CD-032-2021</t>
  </si>
  <si>
    <t>032-2021</t>
  </si>
  <si>
    <t xml:space="preserve">1 Pròrroga por 110 dìas </t>
  </si>
  <si>
    <t xml:space="preserve">440 dìas </t>
  </si>
  <si>
    <t xml:space="preserve">1 Suspensión  por 4 meses </t>
  </si>
  <si>
    <t xml:space="preserve">LAURA PAOLA BORDA GOMEZ </t>
  </si>
  <si>
    <t>CL 63 BIS 28 A 52 TO 2 AP 801</t>
  </si>
  <si>
    <t>bordalaurag@gmail.com</t>
  </si>
  <si>
    <t xml:space="preserve">ADMINISTRADOR DE NEGOCIOS INTERNACIONALES </t>
  </si>
  <si>
    <t>Prestar los servicios profesionales para apoyar la formulación, implementación y seguimiento de políticas públicas en las cuales participa la entidad, así como la estrategia de rendición de cuentas y gestiones de integridad</t>
  </si>
  <si>
    <t>18-19</t>
  </si>
  <si>
    <t>3000591139 - 3000675656</t>
  </si>
  <si>
    <t>5/08/2022      26/08/2022</t>
  </si>
  <si>
    <t>SJD-CD-034-2021</t>
  </si>
  <si>
    <t>033-2021</t>
  </si>
  <si>
    <t xml:space="preserve">1.1 Dias </t>
  </si>
  <si>
    <t xml:space="preserve">1 Prórroga de 9 días </t>
  </si>
  <si>
    <t xml:space="preserve">315 días </t>
  </si>
  <si>
    <t>LENIN ALEJANDRO RODRIGUEZ CRUZ</t>
  </si>
  <si>
    <t>CR 14 9 A 150 T 3 A 301</t>
  </si>
  <si>
    <t>lenin.alejandro.rodriguez.cruz@gmail.com</t>
  </si>
  <si>
    <t xml:space="preserve">Prestar los servicios profesionales para apoyar la formulación, implementación y seguimiento de políticas públicas en las cuales participa la entidad, así como la estrategia de rendición de cuentas y gestiones de integridad </t>
  </si>
  <si>
    <t>3001000711</t>
  </si>
  <si>
    <t>SJD-CD-035-2021</t>
  </si>
  <si>
    <t>034-2021</t>
  </si>
  <si>
    <t>FLOR ESPERANZA ESPITIA CUENCA</t>
  </si>
  <si>
    <t xml:space="preserve">IBAGUÉ </t>
  </si>
  <si>
    <t xml:space="preserve">ALIANSALUD </t>
  </si>
  <si>
    <t>CR 53 103 B 70 AP 502</t>
  </si>
  <si>
    <t>esperanzaespitiacuenca@hotmail.com</t>
  </si>
  <si>
    <t xml:space="preserve">ADMINISTRADORA FINANCIERA </t>
  </si>
  <si>
    <t xml:space="preserve">Prestar los servicios profesionales con el fin de verificar el cumplimiento de las obligaciones financieras de las ESAL y, apoyar en las medidas de control que adelante la Dirección Distrital de Inspección, Vigilancia y Control </t>
  </si>
  <si>
    <t>3000991708</t>
  </si>
  <si>
    <t>SJD-CD-036-2021</t>
  </si>
  <si>
    <t>035-2021</t>
  </si>
  <si>
    <t>JHON FERNEY ABRIL JIMENEZ</t>
  </si>
  <si>
    <t xml:space="preserve">BOYACÁ </t>
  </si>
  <si>
    <t xml:space="preserve">DUITAMA </t>
  </si>
  <si>
    <t>CL 16 134 A 20</t>
  </si>
  <si>
    <t>jhon_w03@hotmail.com</t>
  </si>
  <si>
    <t>Prestar los servicios profesionales para realizar el seguimiento, mantenimiento, actualización y mejora del Sistema Integrado de Gestión de Calidad de la SJD</t>
  </si>
  <si>
    <t>3000991710</t>
  </si>
  <si>
    <t>SJD-CD-037-2021</t>
  </si>
  <si>
    <t>036-2021</t>
  </si>
  <si>
    <t>OSCAR ALFONSO PINEDA VELASCO</t>
  </si>
  <si>
    <t>CL 65 13 50 OF 202</t>
  </si>
  <si>
    <t>opineda@inversionesyestrategias.com</t>
  </si>
  <si>
    <t xml:space="preserve">15 AÑOS </t>
  </si>
  <si>
    <t>CONTADOR PÚBLICO</t>
  </si>
  <si>
    <t>Prestar los servicios profesionales para analizar y emitir conceptos financieros y contables de conformidad con la normativa vigente a las ESAL asignadas y de competencia de la Dirección Distrital de Inspección, vigilancia y control</t>
  </si>
  <si>
    <t>3001000270</t>
  </si>
  <si>
    <t>SJD-CD-038-2021</t>
  </si>
  <si>
    <t>037-2021</t>
  </si>
  <si>
    <t xml:space="preserve">JOVITA IDALBA SANABRIA CHARRY </t>
  </si>
  <si>
    <t>CR 48 165 30</t>
  </si>
  <si>
    <t>majo.da@hotmail.com</t>
  </si>
  <si>
    <t>7 AÑOS</t>
  </si>
  <si>
    <t>ABOGADA</t>
  </si>
  <si>
    <t>Prestar los servicios jurídicos profesionales en temas de inspección, vigilancia y control a las ESAL competencia de la Secretaría Jurídica Distrital</t>
  </si>
  <si>
    <t>3000991714</t>
  </si>
  <si>
    <t>SJD-CD-040-2021</t>
  </si>
  <si>
    <t>039-2021</t>
  </si>
  <si>
    <t xml:space="preserve">MEDELLÍN &amp;DURÁN ABOGADOS </t>
  </si>
  <si>
    <t>2 2. Jurídica</t>
  </si>
  <si>
    <t>25 25-Sociedad por Acciones Simplificadas - SAS</t>
  </si>
  <si>
    <t>CL 33 6 B 24 PI 7</t>
  </si>
  <si>
    <t>aura.espinel@medellinduran.com</t>
  </si>
  <si>
    <t>Prestar los servicios profesionales, para ejercer la representación judicial de Bogotá D.C, en el proceso de acción popular No. 2001-00479 Río Bogotá y asesorar los asuntos asignados por el supervisor</t>
  </si>
  <si>
    <t>3001000393</t>
  </si>
  <si>
    <t>SJD-CD-041-2021</t>
  </si>
  <si>
    <t>040-2021</t>
  </si>
  <si>
    <t xml:space="preserve">MAGNERY EDITH VARGAS MORALES </t>
  </si>
  <si>
    <t>CR 5 74 75 AP 907</t>
  </si>
  <si>
    <t>magneryvargasm@hotmail.com</t>
  </si>
  <si>
    <t>Prestar los servicios profesionales a la Dirección de Gestión Corporativa, realizando las actividades para la implementación de la Política pública de la atención a la ciudadanía</t>
  </si>
  <si>
    <t>3000977111</t>
  </si>
  <si>
    <t>SJD-CD-042-2021</t>
  </si>
  <si>
    <t>041-2021</t>
  </si>
  <si>
    <t>ZULY NATALIA NANDAR CASTAÑEDA</t>
  </si>
  <si>
    <t>MUZO</t>
  </si>
  <si>
    <t>CL 59 SUR 60 A 84 TO 7 AP 202</t>
  </si>
  <si>
    <t>natalianandar@gmail.com</t>
  </si>
  <si>
    <t>15 AÑOS</t>
  </si>
  <si>
    <t>BACHILLER</t>
  </si>
  <si>
    <t>Prestar los servicios de apoyo a la gestión para el proceso de planeación y mejora continua, en el marco del MIPG</t>
  </si>
  <si>
    <t>3000991709</t>
  </si>
  <si>
    <t>SJD-CD-043-2021</t>
  </si>
  <si>
    <t>042-2021</t>
  </si>
  <si>
    <t xml:space="preserve">GUILLERMINA VICTORIA TORRES ROMERO </t>
  </si>
  <si>
    <t>ATLÁNTICO</t>
  </si>
  <si>
    <t>BARRANQUILLA</t>
  </si>
  <si>
    <t>CL 106 13 35 ED ARCOS DE LOS MOLINOS</t>
  </si>
  <si>
    <t>mimitorresromero@yahoo.es</t>
  </si>
  <si>
    <t>2 AÑOS</t>
  </si>
  <si>
    <t>“Prestar los servicios jurídicos profesionales para adelantar las acciones de inspección, vigilancia y control, respecto de la información que alleguen las ESAL de conformidad con la normativa vigente en el marco de las funciones de la Dirección Distrital de Inspección, Vigilancia y Control</t>
  </si>
  <si>
    <t>3000991865</t>
  </si>
  <si>
    <t>SJD-CD-044-2021</t>
  </si>
  <si>
    <t>043-2021</t>
  </si>
  <si>
    <t>MARÍA ANGEL SÚAREZ SÁNCHEZ</t>
  </si>
  <si>
    <t>CR 56 D 128 B 65 AP 101</t>
  </si>
  <si>
    <t>asuarez66@hotmail.com</t>
  </si>
  <si>
    <t>3000991854</t>
  </si>
  <si>
    <t>SJD-CD-046-2021</t>
  </si>
  <si>
    <t>044-2021</t>
  </si>
  <si>
    <t xml:space="preserve">1 Prórroga 32 días </t>
  </si>
  <si>
    <t xml:space="preserve">332 días </t>
  </si>
  <si>
    <t>DARIO ORLANDO BECERRA ERAZO</t>
  </si>
  <si>
    <t>NARIÑO</t>
  </si>
  <si>
    <t>TAMINANGO</t>
  </si>
  <si>
    <t>CL 166 9 24 TO 3 IN 1 AP 401</t>
  </si>
  <si>
    <t>dario.becerra@gmail.com</t>
  </si>
  <si>
    <t>16 AÑOS</t>
  </si>
  <si>
    <t>INGENIERO ELECTRÓNICO</t>
  </si>
  <si>
    <t>Prestar sus servicios profesionales para
atender necesidades de configuración y mantenimiento de la Infraestructura Oracle
del datacenter y para gestionar los equipos de seguridad de la Secretaría Jurídica
Distrital</t>
  </si>
  <si>
    <t>3000991711</t>
  </si>
  <si>
    <t>SJD-CD-047-2021</t>
  </si>
  <si>
    <t>045-2021</t>
  </si>
  <si>
    <t>JEISON STEVEN PERDOMO POLANIA</t>
  </si>
  <si>
    <t>SALUD TOTAL EPS</t>
  </si>
  <si>
    <t>CR 12 A 11 13 SUR</t>
  </si>
  <si>
    <t>jestpepo@gmail.com</t>
  </si>
  <si>
    <t>INGENIERO INDUSTRIAL</t>
  </si>
  <si>
    <t>Prestar servicios profesionales a la Dirección de Gestión Corporativa, en el proceso de Gestión del Talento Humano, apoyando el desarrollo e implementación de procesos y procedimientos en el plan estratégico de talento humano</t>
  </si>
  <si>
    <t>3000977109</t>
  </si>
  <si>
    <t>SJD-CD-049-2021</t>
  </si>
  <si>
    <t>047-2021</t>
  </si>
  <si>
    <t>MARITZA ORTEGA SANABRIA</t>
  </si>
  <si>
    <t>CR 92 8 A 76 TO 6 AP 322</t>
  </si>
  <si>
    <t>maryorsa01@gmail.com</t>
  </si>
  <si>
    <t>DMINISTRADOR DE EMPRESAS</t>
  </si>
  <si>
    <t>Prestar los servicios profesionales para el
seguimiento y articulación de Ley Transparencia y anticorrupción, así como las gestiones del aplicativo SMART y gestión del Riesgo</t>
  </si>
  <si>
    <t>3000991856</t>
  </si>
  <si>
    <t>SJD-CD-050-2021</t>
  </si>
  <si>
    <t>048-2021</t>
  </si>
  <si>
    <t>133011605510000007562</t>
  </si>
  <si>
    <t>Fortalecimiento de un gobierno abierto y participativo en la producción normativa de Bogotá</t>
  </si>
  <si>
    <t xml:space="preserve">RAISA STELLA GUZMAN LAZARO </t>
  </si>
  <si>
    <t>SUCRE</t>
  </si>
  <si>
    <t>SINCELEJO</t>
  </si>
  <si>
    <t>CL 52 B 3 C 31 AP 601</t>
  </si>
  <si>
    <t>raisaguzmanlazaro@gmail.com</t>
  </si>
  <si>
    <t>Prestar servicios profesionales a la Secretaría Jurídica Distrital para apoyar a la Dirección Distrital de Doctrina y Asuntos Normativos en la definición de la estrategia de participación ciudadana de la agenda regulatoria distrital, así como para la revisión y elaboración de asuntos jurídicos de la Dirección</t>
  </si>
  <si>
    <t>3000991681</t>
  </si>
  <si>
    <t>SJD-CD-051-2021</t>
  </si>
  <si>
    <t>049-2021</t>
  </si>
  <si>
    <t xml:space="preserve">1 Suspensión 10 días </t>
  </si>
  <si>
    <t>MARTHA EUGENIA RAMOS OSPINA</t>
  </si>
  <si>
    <t>HUILA</t>
  </si>
  <si>
    <t>NEIVA</t>
  </si>
  <si>
    <t>CR 12 169 50 CA 77</t>
  </si>
  <si>
    <t>marthicae@yahoo.com</t>
  </si>
  <si>
    <t>21 AÑOS</t>
  </si>
  <si>
    <t>Prestar servicios profesionales especializados orientados al fortalecimiento de la función disciplinaria, mediante el análisis, evaluación y proyección de los documentos jurídicos que requiera la Dirección Distrital de Asuntos Disciplinarios</t>
  </si>
  <si>
    <t>3000073159</t>
  </si>
  <si>
    <t>SJD-CD-052-2021</t>
  </si>
  <si>
    <t>050-2021</t>
  </si>
  <si>
    <t>HECTOR ENRIQUE FERRER LEAL</t>
  </si>
  <si>
    <t>BOLIVAR</t>
  </si>
  <si>
    <t>CARTAGENA</t>
  </si>
  <si>
    <t>CL 166 9 15 TO 3 AP 301</t>
  </si>
  <si>
    <t>ferrerhector@gmail.com</t>
  </si>
  <si>
    <t xml:space="preserve">“Prestar servicios profesionales para articular las gestiones en marcadas en los asuntos competencia en la Dirección Distrital de Asuntos Disciplinarios de la Secretaría Jurídica Distrital </t>
  </si>
  <si>
    <t>3001000265</t>
  </si>
  <si>
    <t>SJD-CD-053-2021</t>
  </si>
  <si>
    <t>051-2021</t>
  </si>
  <si>
    <t>JOAN AURELIO GUIO CAMARGO</t>
  </si>
  <si>
    <t>DUITAMA</t>
  </si>
  <si>
    <t>AV CL 68 70 D 71 SUR</t>
  </si>
  <si>
    <t>joanguio01@hotmail.com</t>
  </si>
  <si>
    <t>ADMINISTRADOR DE EMPRESAS</t>
  </si>
  <si>
    <t xml:space="preserve">Prestar los servicios profesionales para apoyar a la Dirección Distrital de Asuntos Disciplinarios en la gestión administrativa y contractual relacionada con los asuntos a su cargo </t>
  </si>
  <si>
    <t xml:space="preserve">CAROL ANDREA ARIZA RODRIGUEZ // LAURA ALEJANDRA FRAILE PULGARIN </t>
  </si>
  <si>
    <t>3000977421</t>
  </si>
  <si>
    <t>SJD-CD-054-2021</t>
  </si>
  <si>
    <t>052-2021</t>
  </si>
  <si>
    <t xml:space="preserve">1 Prórroga </t>
  </si>
  <si>
    <t xml:space="preserve">330 días </t>
  </si>
  <si>
    <t>LUIS ALEXANDER JIMENEZ ALVARADO</t>
  </si>
  <si>
    <t>META</t>
  </si>
  <si>
    <t>SAN JUANITO</t>
  </si>
  <si>
    <t>SURA</t>
  </si>
  <si>
    <t>CR 79 19 20 TO 2 AP 401</t>
  </si>
  <si>
    <t>alexjimenez.0001@gmail.com</t>
  </si>
  <si>
    <t>6 AÑOS</t>
  </si>
  <si>
    <t>INGENIERO DE SISTEMAS</t>
  </si>
  <si>
    <t xml:space="preserve">Prestar sus servicios profesionales para la administración de sistemas en la Infraestructura Oracle de datacenter y Sistemas de Seguridad de la Secretaría Jurídica Distrital </t>
  </si>
  <si>
    <t>3000991667</t>
  </si>
  <si>
    <t>SJD-CD-055-2021</t>
  </si>
  <si>
    <t>053-2021</t>
  </si>
  <si>
    <t>OLGA LUCILA LIZARAZO SALGADO</t>
  </si>
  <si>
    <t>CR 81 B 13 A 25</t>
  </si>
  <si>
    <t>ollulisa@hotmail.com</t>
  </si>
  <si>
    <t xml:space="preserve"> Prestar servicios profesionales para apoyar la estructuración de los aspectos relacionados con la política de defensa jurídica distrita</t>
  </si>
  <si>
    <t>SJD-CD-056-2021</t>
  </si>
  <si>
    <t>054-2021</t>
  </si>
  <si>
    <t>MARTHA CAROLINA OSPINA RODRIGUEZ</t>
  </si>
  <si>
    <t>MEDIMAS</t>
  </si>
  <si>
    <t>KM 7,5 VIA LA CALERA HATO ALTO CA 9B</t>
  </si>
  <si>
    <t>caritosro@gmail.com</t>
  </si>
  <si>
    <t>PROFESIONAL EN SISTEMAS DE INFORMACION, BIBLIOTECOLOGIA Y ARCHIVISTICA</t>
  </si>
  <si>
    <t>Prestar servicios profesionales para controlar eficiente y sistemáticamente la implementación del Subsistema Interno de Gestión Documental y Archivo - SIGA en la Secretaría Jurídica Distrital</t>
  </si>
  <si>
    <t xml:space="preserve">SANDRA MILENA ALVARADO MUÑOZ </t>
  </si>
  <si>
    <t>3000991678</t>
  </si>
  <si>
    <t>SJD-CD-057-2021</t>
  </si>
  <si>
    <t>055-2021</t>
  </si>
  <si>
    <t>LUIS FELIPE CHISCO APONTE</t>
  </si>
  <si>
    <t>CR 19 C 27 75 SUR</t>
  </si>
  <si>
    <t>luis.chisco@hotmail.com</t>
  </si>
  <si>
    <t>Prestar los servicios jurídicos profesionales para verificar el estado de las ESAL en el cumplimiento de sus obligaciones para con el ente de control y, determinar las medidas jurídicas correspondientes de conformidad con la normativa vigente</t>
  </si>
  <si>
    <t>3000991874</t>
  </si>
  <si>
    <t>SJD-CD-058-2021</t>
  </si>
  <si>
    <t>056-2021</t>
  </si>
  <si>
    <t xml:space="preserve">1 prórroga por 62 días </t>
  </si>
  <si>
    <t>PEDRO FABIAN ACOSTA VIZCAYA</t>
  </si>
  <si>
    <t>CLL 44 68 C 19</t>
  </si>
  <si>
    <t>favip18@gmail.com</t>
  </si>
  <si>
    <t>Prestar sus servicios para soporte correctivo y evolutivo de Portal Web e Intranet de la Secretaría Jurídica Distrital</t>
  </si>
  <si>
    <t>3000977423</t>
  </si>
  <si>
    <t>SJD-CD-059-2021</t>
  </si>
  <si>
    <t>057-2021</t>
  </si>
  <si>
    <t>KAREN LISETH VAQUIRO CUELLAR</t>
  </si>
  <si>
    <t>CAQUETA</t>
  </si>
  <si>
    <t>FLORENCIA</t>
  </si>
  <si>
    <t>TR 65 59 35 SUR</t>
  </si>
  <si>
    <t>kvaquiro@unal.edu.co</t>
  </si>
  <si>
    <t>MARKETING Y NEGOCIOS INTERNACIONALES /ECONOMISTA</t>
  </si>
  <si>
    <t>“Prestar servicios profesionales a la Secretaría Jurídica Distrital para apoyar al despacho del Secretario Jurídico en el seguimiento a la agenda legislativa del Congreso de la República respecto de las funciones parlamentarias y legales que involucren al Distrito Capital de Bogotá</t>
  </si>
  <si>
    <t>3000991672</t>
  </si>
  <si>
    <t>SJD-CD-060-2021</t>
  </si>
  <si>
    <t>058-2021</t>
  </si>
  <si>
    <t>LAURA VALENTINA GOMEZ GUTIERREZ</t>
  </si>
  <si>
    <t>CLL 2 93 D 30 AP 101 TO 8</t>
  </si>
  <si>
    <t>gomezgutierrez0056@gmail.com</t>
  </si>
  <si>
    <t>TERAPIA OCUPACIONAL</t>
  </si>
  <si>
    <t>Prestar servicios profesionales en la Dirección de Gestión Corporativa en el proceso de gestión del talento humano, apoyando la gestión de las actividades del sistema de gestión de seguridad y salud en el trabajo en la entidad</t>
  </si>
  <si>
    <t>3000991677</t>
  </si>
  <si>
    <t>SJD-CD-061-2021</t>
  </si>
  <si>
    <t>059-2021</t>
  </si>
  <si>
    <t>JUAN CARLOS BARRERA CASTIBLANCO</t>
  </si>
  <si>
    <t>TR 70 D BIS A SUR 68 75</t>
  </si>
  <si>
    <t>barrerajc1205@hotmail.com</t>
  </si>
  <si>
    <t>10 AÑOS</t>
  </si>
  <si>
    <t>Prestar servicios profesionales para apoyar la implementación del Sistema de Gestión de Documentos Electrónicos de Archivo SGDEA en la Secretaría Jurídica Distrital</t>
  </si>
  <si>
    <t>3000991675</t>
  </si>
  <si>
    <t>SJD-CD-062-2021</t>
  </si>
  <si>
    <t>060-2021</t>
  </si>
  <si>
    <t xml:space="preserve">1 Prórroga por 57 días </t>
  </si>
  <si>
    <t>357 días</t>
  </si>
  <si>
    <t xml:space="preserve">1 Suspensión 120 días (15 abril hasta 14 de agosto) </t>
  </si>
  <si>
    <t xml:space="preserve">MARÍA MARGARITA RODRÍGUEZ NOPE </t>
  </si>
  <si>
    <t>CR 8 A 151 49 AP 402</t>
  </si>
  <si>
    <t>margaranope@gmail.com</t>
  </si>
  <si>
    <t>“Prestar los servicios profesionales con el fin de apoyar el cumplimiento y seguimiento de los compromisos administrativos, estratégicos y de mejoramiento continuo adquiridos por la Dirección Distrital de Inspección, Vigilancia y Contro</t>
  </si>
  <si>
    <t>SJD-CD-063-2021</t>
  </si>
  <si>
    <t>061-2021</t>
  </si>
  <si>
    <t xml:space="preserve">1 Pròroga por 15 dìas </t>
  </si>
  <si>
    <t xml:space="preserve">315 dìas </t>
  </si>
  <si>
    <t>ANYELA VIVIETH MAMIAN RAMOS</t>
  </si>
  <si>
    <t>CR 30A 25A 20 AP 603</t>
  </si>
  <si>
    <t>viviethmamian@gmail.com</t>
  </si>
  <si>
    <t>Prestar servicios profesionales especializados como abogado(a) a la Secretaría Jurídica Distrital para apoyar a la Dirección Distrital de Doctrina y Asuntos Normativos en la revisión y elaboración de documentos jurídicos relacionados con planeación urbana, hábitat, ordenamiento territorial y el componente normativo del POT</t>
  </si>
  <si>
    <t>3001000718</t>
  </si>
  <si>
    <t>SJD-CD-064-2021</t>
  </si>
  <si>
    <t>062-2021</t>
  </si>
  <si>
    <t xml:space="preserve">JUAN GABRIEL FERNANDEZ GUZMAN </t>
  </si>
  <si>
    <t>CLL 127 A 51A 90 BL 7 AP 505</t>
  </si>
  <si>
    <t>maviola.1080@gmail.com</t>
  </si>
  <si>
    <t>TECNOLOGO EN COMUNICACIÓN SOCIAL - PERIODISMO</t>
  </si>
  <si>
    <t>Prestar los servicios para realizar contenidos de información
institucional, en el marco del Modelo Integrado de Planeación y Gestión - MIPG y el proceso de Planeación
y Mejora Continua”</t>
  </si>
  <si>
    <t>3000991707</t>
  </si>
  <si>
    <t>SJD-CD-065-2021</t>
  </si>
  <si>
    <t>063-2021</t>
  </si>
  <si>
    <t xml:space="preserve">MIGUEL ERNESTO CAICEDO NAVAS        </t>
  </si>
  <si>
    <t>PASTO</t>
  </si>
  <si>
    <t>CR 7 126 30 TO 8 AP 1232</t>
  </si>
  <si>
    <t>miguelecaicedo@yahoo.com</t>
  </si>
  <si>
    <t>17 AÑOS</t>
  </si>
  <si>
    <t>Prestar servicios profesionales especializados a la Secretaría Jurídica
Distrital para el apoyo jurídico integral y asesoría en temas de impacto para el Distrito que sean requeridos
por el Despacho de la Alcaldesa Mayor de Bogotá y el Secretario Jurídico Distrital</t>
  </si>
  <si>
    <t>3001000266</t>
  </si>
  <si>
    <t>SJD-CD-066-2021</t>
  </si>
  <si>
    <t>064-2021</t>
  </si>
  <si>
    <t xml:space="preserve">MARÍA PAULA TORO ESPITIA </t>
  </si>
  <si>
    <t>TUNJA</t>
  </si>
  <si>
    <t>CLL 116 14B 06 AP 405</t>
  </si>
  <si>
    <t>paulatoro89@hotmail.com</t>
  </si>
  <si>
    <t>Prestar los servicios profesionales a la Dirección Distrital de Doctrina y Asuntos Normativos, para la elaboración y revisión de conceptos, actos administrativos y demás documentos jurídicos que requiera la Dirección</t>
  </si>
  <si>
    <t>3000825453</t>
  </si>
  <si>
    <t>SJD-CD-067-2021</t>
  </si>
  <si>
    <t>066-2021</t>
  </si>
  <si>
    <t xml:space="preserve">317 días </t>
  </si>
  <si>
    <t>FACCELLO ARGEL MANJARRES</t>
  </si>
  <si>
    <t>CUNDINAMARCA</t>
  </si>
  <si>
    <t>GIRARDOT</t>
  </si>
  <si>
    <t>SKANDIA</t>
  </si>
  <si>
    <t>CL 29 C SUR 50A 96</t>
  </si>
  <si>
    <t>facello@yahoo.com</t>
  </si>
  <si>
    <t>“Prestar sus servicios para configurar, desarrollar e implementar nuevas funcionalidades, optimizando y complementando el Sistema de Información de Personal y Nómina-PERNO actualizando la estructura de datos y documentación de los mismos</t>
  </si>
  <si>
    <t>3001000728</t>
  </si>
  <si>
    <t>#DIV/0!</t>
  </si>
  <si>
    <t>SJD-CD-069-2021</t>
  </si>
  <si>
    <t>068-2021</t>
  </si>
  <si>
    <t xml:space="preserve">DIANA MARCELA ALVARADO DELGADILLO </t>
  </si>
  <si>
    <t>CALI</t>
  </si>
  <si>
    <t>CL 55 6 17</t>
  </si>
  <si>
    <t>dimarald@gmail.com</t>
  </si>
  <si>
    <t>8 AÑOS</t>
  </si>
  <si>
    <t>Prestar servicios profesionales para desarrollar e implementar lineamientos en materia disciplinaria, así como proyectar los documentos jurídicos que se requieran, en el marco de las funciones de la Dirección Distrital de Asuntos Disciplinarios</t>
  </si>
  <si>
    <t>3000801295</t>
  </si>
  <si>
    <t>SJD-CD-071-2021</t>
  </si>
  <si>
    <t>070-2021</t>
  </si>
  <si>
    <t xml:space="preserve">KATHERINE MEDINA CHACÓN </t>
  </si>
  <si>
    <t>CR 81 H 42A 33 SUR</t>
  </si>
  <si>
    <t>katherine.medina5056@gmail.com</t>
  </si>
  <si>
    <t>Prestar los servicios profesionales para la
elaboración y control de legalidad de los documentos, conceptos y actos
administrativos que se requieran en la Subsecretaría Jurídica Distrital</t>
  </si>
  <si>
    <t>3001000268</t>
  </si>
  <si>
    <t>SJD-CD-072-2021</t>
  </si>
  <si>
    <t>071-2021</t>
  </si>
  <si>
    <t xml:space="preserve">CRISTHIAN FELIPE  YARCE BARRAGÁN </t>
  </si>
  <si>
    <t>TULUA</t>
  </si>
  <si>
    <t>COOMEVA EPS</t>
  </si>
  <si>
    <t>CR 28 46 73 AP 402</t>
  </si>
  <si>
    <t>crisfelyarce@gmail.com</t>
  </si>
  <si>
    <t>Prestar los servicios profesionales a la
Subsecretaría Jurídica Distrital para la elaboración y revisión de documentos,
conceptos y actos administrativos que requiera el Despacho y brindar asesoría jurídica en los temas asignados</t>
  </si>
  <si>
    <t xml:space="preserve">FABIO ESTRADA VALENCIA </t>
  </si>
  <si>
    <t>3001000269</t>
  </si>
  <si>
    <t>SJD-CD-074-2021</t>
  </si>
  <si>
    <t>073-2021</t>
  </si>
  <si>
    <t>DIEGO DAVID BARRAGÁN FERRO</t>
  </si>
  <si>
    <t>CL 75 A 110C 12</t>
  </si>
  <si>
    <t>diego.david.barragan@gmail.com</t>
  </si>
  <si>
    <t>Prestar los servicios profesionales para apoyar las actividades de edición, publicación y validación de la Revista Científica Doctrina Distrita</t>
  </si>
  <si>
    <t>SJD-CD-075-2021</t>
  </si>
  <si>
    <t>74-2021</t>
  </si>
  <si>
    <t xml:space="preserve">1 Prórroga 21 días </t>
  </si>
  <si>
    <t xml:space="preserve">321 días </t>
  </si>
  <si>
    <t>FERNANDO BERNAL ROCHA</t>
  </si>
  <si>
    <t>CAJICÁ</t>
  </si>
  <si>
    <t>CR 54 64 A 75 T1 AP 1103</t>
  </si>
  <si>
    <t>fbernalr@gmail.com</t>
  </si>
  <si>
    <t>12 AÑOS</t>
  </si>
  <si>
    <t xml:space="preserve">“Prestar los servicios profesionales para configurar, desarrollar e implementar nuevas funcionalidades, optimizando y complementando el sistema de contabilidad-LIMAY actualizando la estructura de datos y documentación de los mismos </t>
  </si>
  <si>
    <t>3001000730</t>
  </si>
  <si>
    <t>SJD-CD-076-2021</t>
  </si>
  <si>
    <t>075-2021</t>
  </si>
  <si>
    <t>DAVID ALONSO ROA SALGUERO</t>
  </si>
  <si>
    <t>SABANALARGA</t>
  </si>
  <si>
    <t>CR 57 134 20 TO 6 AP 401</t>
  </si>
  <si>
    <t>roasalguero@yahoo.es</t>
  </si>
  <si>
    <t>11 AÑOS</t>
  </si>
  <si>
    <t xml:space="preserve">Orientar a los servidores públicos del Distrito Capital en temas de responsabilidad disciplinaria </t>
  </si>
  <si>
    <t>3000100218</t>
  </si>
  <si>
    <t>SJD-CD-078-2021</t>
  </si>
  <si>
    <t>077-2021</t>
  </si>
  <si>
    <t xml:space="preserve">1 Prórroga 15 días </t>
  </si>
  <si>
    <t>LUZ HELENA CHICANGANA VIDAL</t>
  </si>
  <si>
    <t>CAUCA</t>
  </si>
  <si>
    <t>POPAYAN</t>
  </si>
  <si>
    <t xml:space="preserve">COMPENSAR </t>
  </si>
  <si>
    <t>CLL 162 55 C 20</t>
  </si>
  <si>
    <t>luzhelenavidal@gmail.com</t>
  </si>
  <si>
    <t>INGENIERA DE SISTEMAS</t>
  </si>
  <si>
    <t xml:space="preserve">Prestar sus servicios para configurar, desarrollar e implementar funcionalidades, nuevas y existentes, para el Sistema de Información de control de bienes de inventario de la Secretaría Jurídica Distrital-SAE SAI. </t>
  </si>
  <si>
    <t>3000977432</t>
  </si>
  <si>
    <t>SJD-CD-079-2021</t>
  </si>
  <si>
    <t>078-2021</t>
  </si>
  <si>
    <t xml:space="preserve">1 Prórroga por 16 días </t>
  </si>
  <si>
    <t xml:space="preserve">316 días </t>
  </si>
  <si>
    <t>HECTOR ALEXANDER MARTINEZ SILVA</t>
  </si>
  <si>
    <t>CLL 128 B 19 55 TO 1 AP 602</t>
  </si>
  <si>
    <t>hector_alexander@hotmail.com</t>
  </si>
  <si>
    <t>Prestar sus servicios profesionales para configurar, desarrollar e implementar nuevas funcionalidades, optimizando y complementando el Sistema de Información de Correspondencia y Archivo / Gestión Documental y Archivo – SIGA</t>
  </si>
  <si>
    <t>3000977430</t>
  </si>
  <si>
    <t>SJD-CD-080-2021</t>
  </si>
  <si>
    <t>079-2021</t>
  </si>
  <si>
    <t>ANGELA CRISTINA ROSAS HENAO</t>
  </si>
  <si>
    <t>CALDAS</t>
  </si>
  <si>
    <t>LA DORADA</t>
  </si>
  <si>
    <t>CLL 213 114 10 MZ 5 CS 27</t>
  </si>
  <si>
    <t>cristinarosash@gmail.com</t>
  </si>
  <si>
    <t>Prestar los servicios profesionales para la proyección, elaboración y análisis de los documentos jurídicos requeridos para la formulación de la "Política pública de gobernanza regulatoria" que incluya la racionalización de trámites, y el desarrollo normativo del Plan de Desarrollo Distrita</t>
  </si>
  <si>
    <t>3000991676</t>
  </si>
  <si>
    <t>SJD-CD-081-2021</t>
  </si>
  <si>
    <t>080-2021</t>
  </si>
  <si>
    <t xml:space="preserve">1 Prórroga por 21 días </t>
  </si>
  <si>
    <t>321 días</t>
  </si>
  <si>
    <t>PAOLA GOMEZ MARTÍNEZ</t>
  </si>
  <si>
    <t>CLL 24 D 43A 44 AP 401</t>
  </si>
  <si>
    <t>pagomar@hotmail.com</t>
  </si>
  <si>
    <t>ADMINISTRADORA DE EMPRESAS</t>
  </si>
  <si>
    <t>Prestar servicios profesionales a la Dirección de Gestión Corporativa, en el apoyo a la supervisión técnica y financiera de los contratos celebrados por la entidad ejecutados por los equipos que conforman la DGC.</t>
  </si>
  <si>
    <t>3000977428</t>
  </si>
  <si>
    <t>SJD-CD-082-2021</t>
  </si>
  <si>
    <t>081-2021</t>
  </si>
  <si>
    <t xml:space="preserve">LEONARDO SANTOS CHACÓN </t>
  </si>
  <si>
    <t>CR 13 33 01 TO 2 AP 1009</t>
  </si>
  <si>
    <t>lesacha@gmail.com</t>
  </si>
  <si>
    <t>Prestar servicios profesionales, para apoyar las actividades de Seguridad de la información en la Secretaría Jurídica Distrita</t>
  </si>
  <si>
    <t>3000977157</t>
  </si>
  <si>
    <t>SJD-CD-083-2021</t>
  </si>
  <si>
    <t>082-2021</t>
  </si>
  <si>
    <t>LUISA FERNANDA ACHAGUA MULFORD</t>
  </si>
  <si>
    <t>CR 12 138 54 AP 907</t>
  </si>
  <si>
    <t>luisa.achagua@gmail.com</t>
  </si>
  <si>
    <t>“Prestar los servicios profesionales a la Dirección Distrital de Doctrina y Asuntos Normativos, para apoyar jurídicamente a la Dirección en la elaboración de conceptos jurídicos, revisión de actos administrativos, elaborar pronunciamientos de proyectos de acuerdo y ley, y demás actividades de competencia del área</t>
  </si>
  <si>
    <t>3000991684</t>
  </si>
  <si>
    <t>SJD-CD-085-2021</t>
  </si>
  <si>
    <t>084-2021</t>
  </si>
  <si>
    <t>NAYDA JULYHT OVALLE GALEANO</t>
  </si>
  <si>
    <t>SANTANDER</t>
  </si>
  <si>
    <t>BUCARAMANGA</t>
  </si>
  <si>
    <t>CL 14 B 116 69 BL1 CA 5</t>
  </si>
  <si>
    <t>nayu0691@gmail.com</t>
  </si>
  <si>
    <t xml:space="preserve">9 AÑOS </t>
  </si>
  <si>
    <t>Prestar los servicios profesionales para estudiar y requerir la información financiera aportada por las ESAL de competencia de la Secretaría Jurídica Distrital</t>
  </si>
  <si>
    <t>3000991698</t>
  </si>
  <si>
    <t>A</t>
  </si>
  <si>
    <t>SJD-CD-086-2021</t>
  </si>
  <si>
    <t>085-2021</t>
  </si>
  <si>
    <t>MARIA CLARA LEUBRO BELTRAN</t>
  </si>
  <si>
    <t>CL 170 51 A 19</t>
  </si>
  <si>
    <t>marialeu9@hotmail.com</t>
  </si>
  <si>
    <t>Prestar servicios profesionales para apoyar a la Dirección Distrital de Doctrina y Asuntos Normativos en el seguimiento y monitoreo a los asuntos relacionados con la promoción de la participación ciudadana en la agenda regulatoria distrital, al Sistema Integrado de Gestión y Planeación, y los asuntos relacionados con el Concejo de Bogotá D.C</t>
  </si>
  <si>
    <t>MARÍA PAULA NIÑO GUARÍN</t>
  </si>
  <si>
    <t>CR 46 141 22 AP 101</t>
  </si>
  <si>
    <t>3000991858</t>
  </si>
  <si>
    <t>SJD-CD-087-2021</t>
  </si>
  <si>
    <t>086-2021</t>
  </si>
  <si>
    <t>Servicio de arrendamiento de bienes inmuebles a comisión o por contrata</t>
  </si>
  <si>
    <t>AGOPLA S.A.S - EN REORGANIZACIÓN</t>
  </si>
  <si>
    <t xml:space="preserve">CR 8 12 21 </t>
  </si>
  <si>
    <t>agoplasas@gmail.com</t>
  </si>
  <si>
    <t>Contratar el arrendamiento de un espacio para la Secretaría Jurídica Distrital.</t>
  </si>
  <si>
    <t>3001000394</t>
  </si>
  <si>
    <t>SJD-CD-088-2021</t>
  </si>
  <si>
    <t>087-2021</t>
  </si>
  <si>
    <t xml:space="preserve">Servicios de comunicaciones a través de internet </t>
  </si>
  <si>
    <t>4/5/2021 // 24/11/2021</t>
  </si>
  <si>
    <t>1 Prórroga 5 meses y 20 dias</t>
  </si>
  <si>
    <t>483 días</t>
  </si>
  <si>
    <t>EMPRESA DE TELECOMUNICACIONES DE BOGOTÁ S.A ESP</t>
  </si>
  <si>
    <t>11 11-Entidad Estatal</t>
  </si>
  <si>
    <t>CR 8 20 56</t>
  </si>
  <si>
    <t>asuntos.contenciosos@etb.com</t>
  </si>
  <si>
    <t>Prestar el servicio de acceso internet para el desarrollo de las funciones de la Secretaría Jurídica Distrital</t>
  </si>
  <si>
    <t>148 // 270</t>
  </si>
  <si>
    <t>12/3/2021 // 23/11/2921</t>
  </si>
  <si>
    <t>161 // 317</t>
  </si>
  <si>
    <t>5/5/2021 // 24/11/2021</t>
  </si>
  <si>
    <t>3 3. Pago Parcial</t>
  </si>
  <si>
    <t xml:space="preserve">3000522293  3000522294   3000526878      </t>
  </si>
  <si>
    <t>12/07/2022      12/07/2022      13/07/2022</t>
  </si>
  <si>
    <t>SJD-CD-089-2021</t>
  </si>
  <si>
    <t>088-2021</t>
  </si>
  <si>
    <t>MARIO HERNAN ARIAS PARRA</t>
  </si>
  <si>
    <t xml:space="preserve">PORVENIR </t>
  </si>
  <si>
    <t>CR 64 A 57 T 48 SUR BL 28 AP 202</t>
  </si>
  <si>
    <t>marlishellowwen84@gmail.com</t>
  </si>
  <si>
    <t>Prestar los servicios de apoyo administrativo y de gestión documental a la Dirección Distrital de Inspección, Vigilancia y Control</t>
  </si>
  <si>
    <t>3000991859</t>
  </si>
  <si>
    <t>089-2021</t>
  </si>
  <si>
    <t>2 2. Selección abreviada</t>
  </si>
  <si>
    <t>ORACLE COLOMBIA LIMITADA</t>
  </si>
  <si>
    <t>6 6-Sociedad Ltda.</t>
  </si>
  <si>
    <t>CL 100 13 21 PI 15</t>
  </si>
  <si>
    <t>kevin.sanchez@oracle.com</t>
  </si>
  <si>
    <t>Adquirir el servicio de soporte y actualización para Software y Hardware Oracle de la SJD</t>
  </si>
  <si>
    <t>SJD-CD-090-2021</t>
  </si>
  <si>
    <t>090-2021</t>
  </si>
  <si>
    <t xml:space="preserve">WILLIAM ANDRES CARDENAS BONILLA </t>
  </si>
  <si>
    <t xml:space="preserve">ALIANSALUD EPS </t>
  </si>
  <si>
    <t>CL 56 37 A 33</t>
  </si>
  <si>
    <t>wa.cardenas1270@uniandes.edu.co</t>
  </si>
  <si>
    <t>Prestar los servicios profesionales para apoyar las actividades de implementación del plan maestro de acciones judiciales en el Distrito, y la proyección, elaboración y análisis de los documentos jurídicos requeridos.</t>
  </si>
  <si>
    <t>3000949799</t>
  </si>
  <si>
    <t>SJD-CD-091-2021</t>
  </si>
  <si>
    <t>091-2021</t>
  </si>
  <si>
    <t xml:space="preserve">ANGELA MARÍA DÍAZ VARGAS </t>
  </si>
  <si>
    <t>PURIFICACIÓN</t>
  </si>
  <si>
    <t>CR 8 A 153 51</t>
  </si>
  <si>
    <t>angeladiaz_vargas@hotmail.com</t>
  </si>
  <si>
    <t>Prestar los servicios profesionales para el análisis de la información contractual y la elaboración de recomendaciones en el marco del Observatorio de Contratación y Lucha Anticorrupción.</t>
  </si>
  <si>
    <t>3000991701</t>
  </si>
  <si>
    <t>SJD-CD-092-2021</t>
  </si>
  <si>
    <t>092-2021</t>
  </si>
  <si>
    <t xml:space="preserve">NANCY YURANY VANEGAS CELIS </t>
  </si>
  <si>
    <t xml:space="preserve">FAMISANAR </t>
  </si>
  <si>
    <t xml:space="preserve">CL 27 SUR 8 58 ESTE </t>
  </si>
  <si>
    <t>yuyuvan05@hotmail.com</t>
  </si>
  <si>
    <t>3000991864</t>
  </si>
  <si>
    <t>SJD-CD-093-2021</t>
  </si>
  <si>
    <t>093-2021</t>
  </si>
  <si>
    <t xml:space="preserve">1 Prórroga 1 mes </t>
  </si>
  <si>
    <t xml:space="preserve">90 días </t>
  </si>
  <si>
    <t xml:space="preserve">MILENA DEL CARMEN PULIDO ORELLANO </t>
  </si>
  <si>
    <t xml:space="preserve">ATLANTICO </t>
  </si>
  <si>
    <t>BARANOA</t>
  </si>
  <si>
    <t>AV CR 80 8 C 85 TO 1 AP 703</t>
  </si>
  <si>
    <t>milenapulido82@gmail.com</t>
  </si>
  <si>
    <t xml:space="preserve">INGENIERA DE SISTEMAS </t>
  </si>
  <si>
    <t>Prestar sus servicios profesionales como ingeniero de pruebas de los requerimientos funcionales del área de defensa judicial y  requerimientos no funcionales, para el proyecto de desarrollo e implementación del Sistema de Información Integrado de la Secretaría  jurídica Distrital.</t>
  </si>
  <si>
    <t>SJD-CD-094-2021</t>
  </si>
  <si>
    <t>094-2021</t>
  </si>
  <si>
    <t xml:space="preserve">Otros Servicios profesionales y técnicos n.c.p </t>
  </si>
  <si>
    <t xml:space="preserve">OCTAVIA AGUALIMPIA MORENO </t>
  </si>
  <si>
    <t>CHOCÓ</t>
  </si>
  <si>
    <t>UNGUIA</t>
  </si>
  <si>
    <t>CL 7 A SUR 1 58</t>
  </si>
  <si>
    <t>oagualimpiam@secretariajuridica.gov.co</t>
  </si>
  <si>
    <t>“Prestar los servicios de apoyo a la gestión administrativa de la Dirección Distrital de Doctrina y Asuntos Normativos”</t>
  </si>
  <si>
    <t>3000977687</t>
  </si>
  <si>
    <t>SJD-CD-095-2021</t>
  </si>
  <si>
    <t>095-2021</t>
  </si>
  <si>
    <t xml:space="preserve">BERNARDO ANDRÉS CARVAJAL SÁNCHEZ </t>
  </si>
  <si>
    <t>BARRANQULLA</t>
  </si>
  <si>
    <t>CR 18 94 A 25</t>
  </si>
  <si>
    <t>bernardocarvajal@hotmail.com</t>
  </si>
  <si>
    <t>Prestar los servicios profesionales para apoyar la coordinación de la implementación del observatorio jurídico de contratación y lucha anticorrupción</t>
  </si>
  <si>
    <t>3000991851</t>
  </si>
  <si>
    <t>SJD-CD-096-2021</t>
  </si>
  <si>
    <t>096-2021</t>
  </si>
  <si>
    <t xml:space="preserve">ANGELICA VANESSA LOPEZ BEDOYA </t>
  </si>
  <si>
    <t>CR 7 82 62</t>
  </si>
  <si>
    <t>avlb80@yahoo.com</t>
  </si>
  <si>
    <t>Prestar servicios profesionales como abogado (a) a la Secretaría Jurídica Distrital para apoyar, revisar y brindar acompañamiento jurídico en los proyectos de regulación normativa y revisión de legalidad a cargo de la Dirección Distrital de Doctrina y Asuntos normativos</t>
  </si>
  <si>
    <t>3000991696</t>
  </si>
  <si>
    <t>SJD-CD-097-2021</t>
  </si>
  <si>
    <t>097-2021</t>
  </si>
  <si>
    <t xml:space="preserve">CATALINA DE SAN MARTÍN BALCAZAR SALAMANCA </t>
  </si>
  <si>
    <t>CLL 62 4 13 AP 703</t>
  </si>
  <si>
    <t>cachi03@gmail.com</t>
  </si>
  <si>
    <t>22 AÑOS</t>
  </si>
  <si>
    <t>Prestar los servicios profesionales para la elaboración del modelo jurídico anticorrupción para el D.C., desde la perspectiva del Derecho Administrativo</t>
  </si>
  <si>
    <t>3000991863</t>
  </si>
  <si>
    <t>SJD-CD-098-2021</t>
  </si>
  <si>
    <t>098-2021</t>
  </si>
  <si>
    <t>BIZAGI LATAM SAS</t>
  </si>
  <si>
    <t>CR 7 71 52 TO B OF 1302</t>
  </si>
  <si>
    <t>contabilidad@bizagi.com</t>
  </si>
  <si>
    <t>Soporte y Mantenimiento de 400 licencias BIZAGI para la Secretaría Jurídica Distrital.</t>
  </si>
  <si>
    <t>SJD-CD-099-2021</t>
  </si>
  <si>
    <t>099-2021</t>
  </si>
  <si>
    <t xml:space="preserve">1 Supensión 30 días </t>
  </si>
  <si>
    <t xml:space="preserve">DEISY VIVIANA CAÑÓN SUAREZ </t>
  </si>
  <si>
    <t>FACATATIVA</t>
  </si>
  <si>
    <t>CR 6 A 14 44 SUR AP 721</t>
  </si>
  <si>
    <t>decasu82@hotmail.com</t>
  </si>
  <si>
    <t>Prestar servicios profesionales para ejercer la representación judicial del Distrito Capital en las acciones populares de grupo y las demás actividades jurídicas, que le asigne el supervisor</t>
  </si>
  <si>
    <t>3000090564</t>
  </si>
  <si>
    <t>SJD-CD-101-2021</t>
  </si>
  <si>
    <t>100-2021</t>
  </si>
  <si>
    <t>ADVANCED WEB APPLICATIONS</t>
  </si>
  <si>
    <t>CR 13 38 38 OF 107</t>
  </si>
  <si>
    <t>info@adwapp.com</t>
  </si>
  <si>
    <t xml:space="preserve">Realizar mantenimiento y soporte técnico en sitio de los sistemas de información jurídicos de la SJD </t>
  </si>
  <si>
    <t>3000991670</t>
  </si>
  <si>
    <t>SJD-CD-102-2021</t>
  </si>
  <si>
    <t>101-2021</t>
  </si>
  <si>
    <t xml:space="preserve">Servicios de Mensajería </t>
  </si>
  <si>
    <t xml:space="preserve">1 Prórroga por 6 meses </t>
  </si>
  <si>
    <t xml:space="preserve">510 días </t>
  </si>
  <si>
    <t>SERVICIOS POSTALES NACIONALES S.A.</t>
  </si>
  <si>
    <t>DG 25 G 95 A 55</t>
  </si>
  <si>
    <t>correo.comercial@4-72.com.co</t>
  </si>
  <si>
    <t>Contratar el servicio de correo, mensajería expresa y apoyo al proceso de gestión documental de la Secretaría Jurídica</t>
  </si>
  <si>
    <t>121/130</t>
  </si>
  <si>
    <t>14/1/2022// 21/1/2022</t>
  </si>
  <si>
    <t>104/105</t>
  </si>
  <si>
    <t>SJD-CD-104-2021</t>
  </si>
  <si>
    <t>102-2021</t>
  </si>
  <si>
    <t>LUISA FERNANDA RIOS MARTINEZ</t>
  </si>
  <si>
    <t>CR 111 33 30</t>
  </si>
  <si>
    <t>riosluisa130@gmail.com</t>
  </si>
  <si>
    <t>Prestación de servicios de apoyo a la gestión en los procesos a cargo de la Dirección Corporativa</t>
  </si>
  <si>
    <t>3000977426</t>
  </si>
  <si>
    <t>SJD-CD-105-2021</t>
  </si>
  <si>
    <t>103-2021</t>
  </si>
  <si>
    <t>1 Prórroga 1 mes</t>
  </si>
  <si>
    <t>90 días</t>
  </si>
  <si>
    <t>ALEXANDER BUITRAGO PUENTES</t>
  </si>
  <si>
    <t>CR 20 27 56</t>
  </si>
  <si>
    <t>alexbuipu@gmail.com</t>
  </si>
  <si>
    <t>Prestar sus servicios profesionales como ingeniero de pruebas de los requerimientos funcionales del área de Doctrina, Política e informática jurídica e inspección, vigilancia y control de personas jurídicas sin ánimo de lucro, para el proyecto de desarrollo e implementación del Sistema de Información Integrado de la Secretaría Jurídica Distrita</t>
  </si>
  <si>
    <t>SJD-CD-106-2021</t>
  </si>
  <si>
    <t>104-2021</t>
  </si>
  <si>
    <t>BLANCA LILIANA ACEVEDO MEJÍA</t>
  </si>
  <si>
    <t>CL 78 7 79 AP 802</t>
  </si>
  <si>
    <t>lilianaacevedom@yahoo.es</t>
  </si>
  <si>
    <t>30 AÑOS</t>
  </si>
  <si>
    <t>Prestar los servicios profesionales para apoyar la sustanciación y trámite de los procesos disciplinarios a cargo de la Dirección Distrital de Asuntos Disciplinarios de la Secretaría Jurídica</t>
  </si>
  <si>
    <t xml:space="preserve">CAMILO ANDRÉS GARCÍA GIL </t>
  </si>
  <si>
    <t>3000100214</t>
  </si>
  <si>
    <t>SJD-CD-107-2021</t>
  </si>
  <si>
    <t>105-2021</t>
  </si>
  <si>
    <t xml:space="preserve">DIEGO ALFONSO PEDROZA CASTRO        </t>
  </si>
  <si>
    <t>CL 134A 53 82</t>
  </si>
  <si>
    <t>dapedrozac@secretariajuridica.gov.co</t>
  </si>
  <si>
    <t>Prestar sus servicios profesionales como
diseñador de software para el proyecto de desarrollo e implementación del Sistema
de Información Integrado de la Secretaría Jurídica Distrital</t>
  </si>
  <si>
    <t>3000847845</t>
  </si>
  <si>
    <t>SJD-CD-108-2021</t>
  </si>
  <si>
    <t>106-2021</t>
  </si>
  <si>
    <t>MAGDALY MORENO MERCHAN</t>
  </si>
  <si>
    <t>CASANARE</t>
  </si>
  <si>
    <t>AGUAZUL</t>
  </si>
  <si>
    <t>CL 59 A 23D 62 SUR</t>
  </si>
  <si>
    <t>magda_277@hotmail.com</t>
  </si>
  <si>
    <t>Prestar los servicios profesionales de apoyo a la ejecución del Plan Anual de Auditorias 2021, de la Oficina de Control Interno
relacionados con Evaluación del MIPG y sus componentes</t>
  </si>
  <si>
    <t>3000991687</t>
  </si>
  <si>
    <t>SJD-CD-109-2021</t>
  </si>
  <si>
    <t>107-2021</t>
  </si>
  <si>
    <t xml:space="preserve">LIZETH MARÍA GUZMÁN FRANCO        </t>
  </si>
  <si>
    <t>CR 63 22 45 TO 3</t>
  </si>
  <si>
    <t>guzmanfranco1@hotmail.com</t>
  </si>
  <si>
    <t xml:space="preserve"> Prestar servicios profesionales en representación judicial en asuntos laborales y demás, que le sean asignados por el supervisor</t>
  </si>
  <si>
    <t>3000094829</t>
  </si>
  <si>
    <t>108-2021</t>
  </si>
  <si>
    <t>Productos de caucho y plástico</t>
  </si>
  <si>
    <t>PANAMERICANA LIBRERÍA Y PAPELERÍA S.A.</t>
  </si>
  <si>
    <t>5 5-Sociedad Anónima</t>
  </si>
  <si>
    <t xml:space="preserve">CL 64 93 95 </t>
  </si>
  <si>
    <t xml:space="preserve">gobiernovirtual@panamericana.com.co </t>
  </si>
  <si>
    <t>Adquirir suministros para la impresora de carnets de los funcionarios de la secretaría Jurídica Distrital</t>
  </si>
  <si>
    <t>SJD-CD-111-2021</t>
  </si>
  <si>
    <t>109-2021</t>
  </si>
  <si>
    <t>LINA BRIYITH RONDON ROMERO</t>
  </si>
  <si>
    <t>CR 90 135B 47</t>
  </si>
  <si>
    <t>linarondon90@outlook.es</t>
  </si>
  <si>
    <t>Prestación de servicios de apoyo a la gestión en a Dirección de Gestión Corporativa, en el desarrollo de actividades de los procesos de Gestión Financiera y Gestión Contractua</t>
  </si>
  <si>
    <t>3000977108</t>
  </si>
  <si>
    <t>SJD-CD-112-2021</t>
  </si>
  <si>
    <t>110-2021</t>
  </si>
  <si>
    <t xml:space="preserve">RODRIGO ACOSTA PARRA </t>
  </si>
  <si>
    <t>COMPENSAR</t>
  </si>
  <si>
    <t>CR 7 A 148 75 AP 102</t>
  </si>
  <si>
    <t>rodriacospa@gmail.com</t>
  </si>
  <si>
    <t>Prestar los servicios profesionales a la Subsecretaria Jurídica Distrital, para el apoyo jurídico en la elaboración, análisis y revisión de los actos administrativos, conceptos y demás documentos jurídicos que requiera este despacho</t>
  </si>
  <si>
    <t>3001000274</t>
  </si>
  <si>
    <t>SJD-CD-113-2021</t>
  </si>
  <si>
    <t>111-2021</t>
  </si>
  <si>
    <t>ANDRES LEONARDO SOLER CARDENAS</t>
  </si>
  <si>
    <t xml:space="preserve">CHIQUINQUIRA </t>
  </si>
  <si>
    <t>CR 96 H BIS 23J 15</t>
  </si>
  <si>
    <t>leojuridico7@gmail.com</t>
  </si>
  <si>
    <t>Prestar los servicios profesionales en la contestación de acciones de tutela e incidentes de desacato, que le asigne el supervisor</t>
  </si>
  <si>
    <t>3000991704</t>
  </si>
  <si>
    <t>SJD-CD-114-2021</t>
  </si>
  <si>
    <t>112-2021</t>
  </si>
  <si>
    <t xml:space="preserve">255 días </t>
  </si>
  <si>
    <t>IVÁN DARIO GOMEZ LEE</t>
  </si>
  <si>
    <t>CL 127 D 19 93</t>
  </si>
  <si>
    <t>gomezleeivandario@gmail.com</t>
  </si>
  <si>
    <t xml:space="preserve">22 AÑOS </t>
  </si>
  <si>
    <t>Prestar los servicios profesionales altamente calificados a la Secretaría Jurídica Distrital para asesorar el seguimiento, desarrollo, revisión y aprobación de los documentos y/o actividades que se requieran para la implementación del Observatorio Distrital de Contratación y Lucha Anticorrupción, desde la perspectiva del Derecho Público y la Contratación Estatal</t>
  </si>
  <si>
    <t>3001000726</t>
  </si>
  <si>
    <t>SJD-CD-115-2021</t>
  </si>
  <si>
    <t>113-2021</t>
  </si>
  <si>
    <t xml:space="preserve">1 Prórroga 72 días </t>
  </si>
  <si>
    <t xml:space="preserve">267 días </t>
  </si>
  <si>
    <t>LIDA DE LOS ÁNGELES PRIETO PINTO</t>
  </si>
  <si>
    <t>GAMEZA</t>
  </si>
  <si>
    <t>CL 6 A 93 D 67 IN 9 AP 501</t>
  </si>
  <si>
    <t>angeleslida@gmail.com</t>
  </si>
  <si>
    <t>Prestación de servicios de apoyo a la gestión en la Dirección de Gestión Corporativa, en el desarrollo de actividades derivadas del proceso de Gestión Documental y Atención a la Ciudadanía”.</t>
  </si>
  <si>
    <t>3000991673</t>
  </si>
  <si>
    <t>114-2021</t>
  </si>
  <si>
    <t>Servicio de arrendamiento de bienes muebles sin opción de compra de otros bienes</t>
  </si>
  <si>
    <t>1 Prórroga 4 meses // 2 Prórroga 20 días</t>
  </si>
  <si>
    <t>05-11-2021 // 27-4-2022</t>
  </si>
  <si>
    <t>403 días</t>
  </si>
  <si>
    <t xml:space="preserve">SOLUTION COPY LTDA </t>
  </si>
  <si>
    <t>CR 90 17 B 63 BG 23</t>
  </si>
  <si>
    <t>info@solutioncopy.com</t>
  </si>
  <si>
    <t>Alquiler de impresoras multifuncionales (impresión, fotocopiado y escaneo), para el servicio de las dependencias de la Secretaria Jurídica Distrital</t>
  </si>
  <si>
    <t>N,A</t>
  </si>
  <si>
    <t>3000463771</t>
  </si>
  <si>
    <t>SJD-CD-116-2021</t>
  </si>
  <si>
    <t>115-2021</t>
  </si>
  <si>
    <t xml:space="preserve">MARÍA PAULA NIÑO GUARÍN </t>
  </si>
  <si>
    <t>mariaguarin_01@hotmail.com</t>
  </si>
  <si>
    <t xml:space="preserve">Prestar los servicios jurídicos con el fin de analizar la información reportada por las ESAL y verificar el estado de cumplimiento con el ente de control        </t>
  </si>
  <si>
    <t>SJD-CD-117-2021</t>
  </si>
  <si>
    <t>116-2021</t>
  </si>
  <si>
    <t xml:space="preserve">270 días </t>
  </si>
  <si>
    <t xml:space="preserve">MARÍA FERNANDA CRUZ RODRÍGUEZ </t>
  </si>
  <si>
    <t xml:space="preserve">VILLAVICENCIO </t>
  </si>
  <si>
    <t>CR 65 22 A 43</t>
  </si>
  <si>
    <t>mfcruz_15@hotmail.com</t>
  </si>
  <si>
    <t>Prestar los servicios profesionales para la implementación del Plan Maestro de Acciones Judiciales en el Distrito, conforme los documentos técnicos entregados por la Secretaría Jurídica Distrital</t>
  </si>
  <si>
    <t>3000057679</t>
  </si>
  <si>
    <t>SJD-CD-118-2021</t>
  </si>
  <si>
    <t>117-2021</t>
  </si>
  <si>
    <t xml:space="preserve">DIANA MARCELA URIBE MEJÍA </t>
  </si>
  <si>
    <t>CL 23 D 86 28 IN 12 AP 201</t>
  </si>
  <si>
    <t>dmuribe@secretariajuridica.gov.co</t>
  </si>
  <si>
    <t>“Prestar los servicios profesionales para apoyar la sustanciación y trámite de los procesos disciplinarios a cargo de la Dirección Distrital de Asuntos Disciplinarios de la Secretaria Jurídica Distrital.”</t>
  </si>
  <si>
    <t>3000068981</t>
  </si>
  <si>
    <t>SJD-CD-119-2021</t>
  </si>
  <si>
    <t>118-2021</t>
  </si>
  <si>
    <t>13102020207 // 13102020208</t>
  </si>
  <si>
    <t>Bienestar e Incentivos // Salud Ocupacional</t>
  </si>
  <si>
    <t>CAJA DE COMPENSACIÓN FAMILIAR COMPENSAR</t>
  </si>
  <si>
    <t>10 10-Corporación sin ánimo de lucro, Organización no Gubernamental -ONG-</t>
  </si>
  <si>
    <t>AV 68 49 A 47</t>
  </si>
  <si>
    <t>dramirezm@compensar.com</t>
  </si>
  <si>
    <t>Prestar servicios de apoyo a la gestión para desarrollar actividades contempladas en el Programa de Bienestar Social e Incentivos y en los Planes de Gestión Ambiental y de Seguridad y Salud en el Trabajo de la Secretaría Jurídica Distrital</t>
  </si>
  <si>
    <t>3001000732</t>
  </si>
  <si>
    <t>SJD-CD-121-2021</t>
  </si>
  <si>
    <t>119-2021</t>
  </si>
  <si>
    <t>FAVER PEREZ GUTIERREZ</t>
  </si>
  <si>
    <t>CR 88C 26 21 SUR</t>
  </si>
  <si>
    <t>faverperez@hotmail.com</t>
  </si>
  <si>
    <t>TECNICO LABORAL EN REPARACION Y ENSAMBLE DE COMPUTADORES</t>
  </si>
  <si>
    <t>Prestar sus servicios para prestar soporte a
usuarios en el módulo de doctrina, disciplinarios y política de LEGALBOG.”</t>
  </si>
  <si>
    <t>120-2021</t>
  </si>
  <si>
    <t>CL 64 93 95</t>
  </si>
  <si>
    <t>gobiernovirtual@panamericana.com.co</t>
  </si>
  <si>
    <t>Compra de bienes y repuestos para mantenimiento de hardware de la Secretaría Jurídica Distrital</t>
  </si>
  <si>
    <t>121-2021</t>
  </si>
  <si>
    <t>ALKOSTO S.A</t>
  </si>
  <si>
    <t>CL 11 31A 42</t>
  </si>
  <si>
    <t>wladimir.polanco@colcomercio.com.co</t>
  </si>
  <si>
    <t>122-2021</t>
  </si>
  <si>
    <t>FERRICENTROS SAS</t>
  </si>
  <si>
    <t>AV CARACAS 74 25</t>
  </si>
  <si>
    <t>licitaciones2@ferrecentro.com</t>
  </si>
  <si>
    <t>GINA CATHERINE VANEGAS SOLANO</t>
  </si>
  <si>
    <t>SJD-CD-122-2021</t>
  </si>
  <si>
    <t>123-2021</t>
  </si>
  <si>
    <t xml:space="preserve">CARMEN ELOISA RUIZ LOPEZ </t>
  </si>
  <si>
    <t>EQUIDAD</t>
  </si>
  <si>
    <t>CR 16 93A 36</t>
  </si>
  <si>
    <t>carmeneloisaruiz@outlook.com</t>
  </si>
  <si>
    <t>25 AÑOS</t>
  </si>
  <si>
    <t>Prestar los servicios profesionales para la elaboración del modelo jurídico anticorrupción para el Distrito Capital, desde la perspectiva del Derecho Penal</t>
  </si>
  <si>
    <t>3000949795</t>
  </si>
  <si>
    <t>SJD-MC-001-2021</t>
  </si>
  <si>
    <t>124-2021</t>
  </si>
  <si>
    <t>4 4. Mínima cuantía</t>
  </si>
  <si>
    <t>Servicios de telecomunicaciones móviles</t>
  </si>
  <si>
    <t>COLOMBIA MOVIL S.A. ES.P</t>
  </si>
  <si>
    <t>AV CL 26 92 32  MD G1</t>
  </si>
  <si>
    <t>grupolicitaciones@tigoune.com</t>
  </si>
  <si>
    <t>Prestación de servicio de telefonía móvil celular para la Secretaría Jurídica Distrital</t>
  </si>
  <si>
    <t>SJD-CD-123-2021</t>
  </si>
  <si>
    <t>125-2021</t>
  </si>
  <si>
    <t xml:space="preserve">MAGDA PATRICIA PUENTES PARDO </t>
  </si>
  <si>
    <t>MONIQUIRA</t>
  </si>
  <si>
    <t>CR 97 24B 86C 11</t>
  </si>
  <si>
    <t>magdapuentes4@gmail.com</t>
  </si>
  <si>
    <t>“Prestar los servicios profesionales en temas financieros y contables con el fin de analizar la información allegada por las ESAL competencia de la Dirección, Distrital de Inspección, Vigilancia y Control</t>
  </si>
  <si>
    <t>3000991853</t>
  </si>
  <si>
    <t>SJD-CD-124-2021</t>
  </si>
  <si>
    <t>126-2021</t>
  </si>
  <si>
    <t>3 3. Años</t>
  </si>
  <si>
    <t>INSTITUTO GEOGRAFICO AGISTIN CODAZZI - IGAC</t>
  </si>
  <si>
    <t>CR 30 48 51</t>
  </si>
  <si>
    <t>contratacion@igac.gov.co</t>
  </si>
  <si>
    <t>Autorizar al INSTITUTO GEOGRÁFICO
AGUSTÍN CODAZZI - IGAC el uso del aplicativo Sistema de Información Disciplinario
- SID</t>
  </si>
  <si>
    <t>SJD-CD-125-2021</t>
  </si>
  <si>
    <t>127-2021</t>
  </si>
  <si>
    <t xml:space="preserve">1 Prórroga por 30 días </t>
  </si>
  <si>
    <t xml:space="preserve">210 días </t>
  </si>
  <si>
    <t xml:space="preserve">TOMÁS PULECIO ARANGO </t>
  </si>
  <si>
    <t>ANTIOQUIA</t>
  </si>
  <si>
    <t>MEDELLÍN</t>
  </si>
  <si>
    <t>CR 19 63 A 33</t>
  </si>
  <si>
    <t>samot1997@hotmail.com</t>
  </si>
  <si>
    <t>7 MESES</t>
  </si>
  <si>
    <t>Prestar los servicios profesionales para brindar apoyo y acompañamiento jurídico a la Secretaría Jurídica Distrital en los proyectos, metas, mesas de trabajo, comisiones y/o comités a cargo de la entidad</t>
  </si>
  <si>
    <t>3001000397</t>
  </si>
  <si>
    <t>SJD-MC-002-2021</t>
  </si>
  <si>
    <t>128-2021</t>
  </si>
  <si>
    <t xml:space="preserve">4 4. Mínima cuantía
</t>
  </si>
  <si>
    <t>Dotación (prendas de vestir y calzado)</t>
  </si>
  <si>
    <t>JILBER ORLANDO BLANCO FORERO / ALMACEN CHARLESTON</t>
  </si>
  <si>
    <t>CL 11 9 49</t>
  </si>
  <si>
    <t xml:space="preserve">contratoscharleston@gmail.com </t>
  </si>
  <si>
    <t>Adquirir prendas de vestir para la dotación de ley de los servidores de la Secretaría Jurídica Distrital</t>
  </si>
  <si>
    <t>3001000390</t>
  </si>
  <si>
    <t>SJD-CD-127-2021</t>
  </si>
  <si>
    <t>129-2021</t>
  </si>
  <si>
    <t xml:space="preserve">Fortalecimiento de estrategias de planeación para mejorar la gestión pública efectiva en la Secretaría Jurídica Distrital Bogotá </t>
  </si>
  <si>
    <t>MARÍA DEL PILAR ROMERO BARREIRO</t>
  </si>
  <si>
    <t>FAMISANAR EPS</t>
  </si>
  <si>
    <t>CL 20 C 96 60 BL 5 AP 401</t>
  </si>
  <si>
    <t>mariapromerobarreiro@gmail.com</t>
  </si>
  <si>
    <t>INGENIERA AMBIENTAL</t>
  </si>
  <si>
    <t>Prestar los servicios profesionales para el
desarrollo de las actividades encaminadas al fortalecimiento, sostenibilidad y mejora
del Sistema de Gestión Ambiental de la Secretaría Jurídica Distrital</t>
  </si>
  <si>
    <t>3000991691</t>
  </si>
  <si>
    <t>SJD-CD-128-2021</t>
  </si>
  <si>
    <t>130-2021</t>
  </si>
  <si>
    <t xml:space="preserve">  UNOBOG </t>
  </si>
  <si>
    <t>9 9-Fundación sin ánimo de lucro</t>
  </si>
  <si>
    <t>CR 13 27 20</t>
  </si>
  <si>
    <t>unobog@gmail.com</t>
  </si>
  <si>
    <t xml:space="preserve">El comodante – UNOBOG - entrega a título de comodato o préstamo de uso al comodatario –SECRETARÍA JURÍDICA DISTRITAL y éste recibe al mismo título, el SOFTWARE que facilita el reparto equitativo y aleatorio entre todas las notarías que hacen parte del Círculo Notarial de Bogotá        </t>
  </si>
  <si>
    <t>SJD-CD-129-2021</t>
  </si>
  <si>
    <t>131-2021</t>
  </si>
  <si>
    <t xml:space="preserve">MARTHA ADRIANA CATALINA BALLESTEROS SÁNCHEZ </t>
  </si>
  <si>
    <t>CL 11 24 33 A 201</t>
  </si>
  <si>
    <t>catalinab9028@gmail.com</t>
  </si>
  <si>
    <t xml:space="preserve">Prestar servicios profesionales para apoyar a la Dirección Distrital de Doctrina y Asuntos Normativos en el seguimiento y monitoreo a los asuntos relacionados con la promoción de la participación ciudadana en la agenda regulatoria distrital.        </t>
  </si>
  <si>
    <t>3000991688</t>
  </si>
  <si>
    <t>133-2021</t>
  </si>
  <si>
    <t xml:space="preserve">Salud Ocupacional </t>
  </si>
  <si>
    <t>19 días</t>
  </si>
  <si>
    <t xml:space="preserve">Adquirir elementos de bioseguridad y salud en el trabajo </t>
  </si>
  <si>
    <t>SJD-CD-130-2021</t>
  </si>
  <si>
    <t>134-2021</t>
  </si>
  <si>
    <t>ITS SOLUCIONES ESTRATEGICAS S.A.S</t>
  </si>
  <si>
    <t>CL 37 SUR 33A 75 P 2</t>
  </si>
  <si>
    <t>eboteroh@its-solutions.net</t>
  </si>
  <si>
    <t>Prestar el Servicio Técnico de Mantenimiento y/o soporte evolutivo para el aplicativo del Sistema Integrado de Gestión - SMART</t>
  </si>
  <si>
    <t>3000113460</t>
  </si>
  <si>
    <t>SJD-CD-131-2021</t>
  </si>
  <si>
    <t>135-2021</t>
  </si>
  <si>
    <t>DIEGO FERNANDO DIAGAMA CRUZ</t>
  </si>
  <si>
    <t>CIMITARRA</t>
  </si>
  <si>
    <t>CRA 11 142 51 AP 111</t>
  </si>
  <si>
    <t>diagama4@gmail.com</t>
  </si>
  <si>
    <t>INGENIERO INFORMATICO</t>
  </si>
  <si>
    <t>Crear y mantener 1 Aplicación Móvil - APP para los usuarios y ciudadanía que permita consultar los servicios e información que ofrece la Entidad.</t>
  </si>
  <si>
    <t>3001000396</t>
  </si>
  <si>
    <t>136-2021</t>
  </si>
  <si>
    <t>137-2021</t>
  </si>
  <si>
    <t xml:space="preserve">Servicios de telecomunicaciones a través de internet </t>
  </si>
  <si>
    <t>EFORCERS S.A.S</t>
  </si>
  <si>
    <t>CR 11 A 93 35 PI 2</t>
  </si>
  <si>
    <t>licitaciones@eforcers.com</t>
  </si>
  <si>
    <t>Adquirir el servicio de correo electrónico y hosting para la Secretaría Jurídica Distrital</t>
  </si>
  <si>
    <t>SJD-SAMC-001-2021</t>
  </si>
  <si>
    <t>139-2021</t>
  </si>
  <si>
    <t xml:space="preserve">1 Prórroga por 90 días </t>
  </si>
  <si>
    <t>255 días</t>
  </si>
  <si>
    <t>MIGUEL ANGEL VALLEJO BURGOS</t>
  </si>
  <si>
    <t>CL 55 A SUR 67 19</t>
  </si>
  <si>
    <t>info.mvlogistica@gmail.com</t>
  </si>
  <si>
    <t xml:space="preserve">Prestar los servicios de apoyo logístico para la realización de orientaciones y eventos jurídicos para el cuerpo de abogados y/o ciudadanos, así como la ejecución del plan de reconocimientos por los aportes a la gestión jurídica distrital y la lucha anticorrupción.
</t>
  </si>
  <si>
    <t>SJD-CD-133-2021</t>
  </si>
  <si>
    <t>140-2021</t>
  </si>
  <si>
    <t>Prestar sus servicios profesionales como ingeniero de pruebas de los requerimientos funcionales y apoyo en la puesta en operación</t>
  </si>
  <si>
    <t>SJD-CD-136-2021</t>
  </si>
  <si>
    <t>143-2021</t>
  </si>
  <si>
    <t>CL 165 B 56 33 AP 302</t>
  </si>
  <si>
    <t>catha_vs@hotmail.com</t>
  </si>
  <si>
    <t xml:space="preserve">12 AÑOS </t>
  </si>
  <si>
    <t xml:space="preserve">Prestar servicios profesionales especializados a la entidad como abogado (a) de la Dirección de Gestión Corporativa, en el apoyo y acompañamiento del proceso de gestión contractual (en las fases precontractual, contractual y poscontractual), conforme a los compromisos, lineamientos y normas vigentes.        </t>
  </si>
  <si>
    <t>3000977110</t>
  </si>
  <si>
    <t>SJD-CD-137-2021</t>
  </si>
  <si>
    <t>144-2021</t>
  </si>
  <si>
    <t xml:space="preserve">DAVID FERNANDO RINCÓN BAUTISTA </t>
  </si>
  <si>
    <t>CL 168 48A 45</t>
  </si>
  <si>
    <t>davidfernandorinconbautista@gmail.com</t>
  </si>
  <si>
    <t xml:space="preserve">Prestar servicios profesionales en la elaboración de líneas de defensa en materia penal, así como la representación judicial en asuntos en donde deba intervenir Bogotá D.C. como víctima        </t>
  </si>
  <si>
    <t>3000991683</t>
  </si>
  <si>
    <t>SJD-CD-138-2021</t>
  </si>
  <si>
    <t>145-2021</t>
  </si>
  <si>
    <t xml:space="preserve">Prestar servicios profesionales para apoyar la estructuración de los aspectos relacionados con la política de defensa jurídica distrital </t>
  </si>
  <si>
    <t>3000991703</t>
  </si>
  <si>
    <t>SJD-CD-139-2021</t>
  </si>
  <si>
    <t>146-2021</t>
  </si>
  <si>
    <t xml:space="preserve">LEIDY PAOLA ROJAS CUERVO </t>
  </si>
  <si>
    <t xml:space="preserve">SANITAS EPS </t>
  </si>
  <si>
    <t>DG 2 64 A 65</t>
  </si>
  <si>
    <t>rojascuervoasesora@gmail.com</t>
  </si>
  <si>
    <t>Prestar los servicios profesionales para estudiar y requerir la información financiera aportada por las ESAL de competencia de la Secretaría Jurídica Distrital.</t>
  </si>
  <si>
    <t>3000801289</t>
  </si>
  <si>
    <t>SJD-CD-140-2021</t>
  </si>
  <si>
    <t>147-2021</t>
  </si>
  <si>
    <t>JAIRO MAURICIO TOVAR TAVERA</t>
  </si>
  <si>
    <t>CL 53 BIS 21 54 TORRE C AP 201</t>
  </si>
  <si>
    <t>maotov@gmail.com</t>
  </si>
  <si>
    <t xml:space="preserve">Prestar los servicios profesionales con el fin de analizar la información allegada por las ESAL y elaborar conceptos de conformidad con la Competencia de la Dirección Distrital de Inspección, Vigilancia y Control        </t>
  </si>
  <si>
    <t>3000991695</t>
  </si>
  <si>
    <t>SJD-CD-141-2021</t>
  </si>
  <si>
    <t>148-2021</t>
  </si>
  <si>
    <t xml:space="preserve">Prestar sus servicios profesionales como ingeniero de pruebas de los requerimientos funcionales y apoyar la puesta en operación en la Dirección Distrital de Inspección, Vigilancia y Control, la Dirección Distrital de Política Jurídica y la Dirección Distrital de Doctrina y Asuntos Normativos de LEGALBOG.        </t>
  </si>
  <si>
    <t>3000820652</t>
  </si>
  <si>
    <t>SJD-MC-005-2021</t>
  </si>
  <si>
    <t>149-2021</t>
  </si>
  <si>
    <t xml:space="preserve">Producción de hornos de coque, de refinación de petróleo y combustible </t>
  </si>
  <si>
    <t>N/A</t>
  </si>
  <si>
    <t>300 días</t>
  </si>
  <si>
    <t xml:space="preserve">DISTRACOM S.A </t>
  </si>
  <si>
    <t xml:space="preserve">CL 51  64 B 57 (MEDELLÍN) 
</t>
  </si>
  <si>
    <t>distracom@distracom.com.co</t>
  </si>
  <si>
    <t xml:space="preserve">Adquirir el suministro de combustible para los vehículos de la Secretaría Jurídica Distrital        </t>
  </si>
  <si>
    <t>SJD-CD-142-2021</t>
  </si>
  <si>
    <t>150-2021</t>
  </si>
  <si>
    <t xml:space="preserve">Prestar los servicios profesionales para el desarrollo de las actividades de edición, publicación y validación de las publicaciones especializadas de carácter científico a cargo de la Entidad.
</t>
  </si>
  <si>
    <t>3000094831</t>
  </si>
  <si>
    <t>SJD-MC-006-2021</t>
  </si>
  <si>
    <t>151-2021</t>
  </si>
  <si>
    <t xml:space="preserve">SGS COLOMBIA S.A.S.
</t>
  </si>
  <si>
    <t xml:space="preserve">CR 100 25 C 11 BG 3
</t>
  </si>
  <si>
    <t>co.notificaciones@sgs.com</t>
  </si>
  <si>
    <t xml:space="preserve">Contratar los servicios para la realización de preauditoría y auditoría externa de renovación y ampliación de alcance del certificado del Sistema de Gestión de Calidad, bajo la Norma ISO 9001:2015
</t>
  </si>
  <si>
    <t>3001000280</t>
  </si>
  <si>
    <t>SJD-CD-143-2021</t>
  </si>
  <si>
    <t>152-2021</t>
  </si>
  <si>
    <t>INPEC</t>
  </si>
  <si>
    <t>CL 26 27 48</t>
  </si>
  <si>
    <t>direccion.general@inpec.gov.co</t>
  </si>
  <si>
    <t xml:space="preserve">A </t>
  </si>
  <si>
    <t>Autorizar al Instituto Nacional Penitenciario y Carcelario - INPEC el uso del aplicativo Sistema de Información Disciplinario - SID.</t>
  </si>
  <si>
    <t>SJD-CD-144-2021</t>
  </si>
  <si>
    <t>153-2021</t>
  </si>
  <si>
    <t xml:space="preserve">JENNY ROCIO GOMEZ GUALDRON </t>
  </si>
  <si>
    <t xml:space="preserve">KR 45 15 SUR 75 (MEDELLÍN) </t>
  </si>
  <si>
    <t>jenny-gualdron@hotmail.com</t>
  </si>
  <si>
    <t>INGENIERA INDUSTRIAL</t>
  </si>
  <si>
    <t>Prestar los servicios profesionales para llevar a cabo la articulación y seguimiento del Modelo Integrado de Planeación y Gestión -MIPG en la entidad, así como la integración de herramientas y/o metodologías institucionales, gestiones antisoborno, en el marco de la  Norma 37001 y tablero de control institucional</t>
  </si>
  <si>
    <t>3000991700</t>
  </si>
  <si>
    <t>SJD-CM-001-2021</t>
  </si>
  <si>
    <t>154-2021</t>
  </si>
  <si>
    <t>3 3. Concurso de méritos</t>
  </si>
  <si>
    <t xml:space="preserve">JARGU S.A </t>
  </si>
  <si>
    <t>CR 19 B 89 02 OF 602</t>
  </si>
  <si>
    <t>jargu@jargu.com</t>
  </si>
  <si>
    <t>Contratar la intermediación y asesoría en la formulación y manejo de los programas de seguros para la Secretaría Jurídica Distrital</t>
  </si>
  <si>
    <t>SJD-MC-007-2021</t>
  </si>
  <si>
    <t>155-2021</t>
  </si>
  <si>
    <t>1310202010206//131020202030604</t>
  </si>
  <si>
    <t>Productos de caucho y plástico // Servicios de mantenimiento y reparación de maquinaria y equipo de transporte</t>
  </si>
  <si>
    <t xml:space="preserve">1 Prórroga por 3 meses  2 Prórroga 23 días </t>
  </si>
  <si>
    <t>18/3/2022 // 15/6/2022</t>
  </si>
  <si>
    <t xml:space="preserve">293 días </t>
  </si>
  <si>
    <t>EYM COMPANY SAS</t>
  </si>
  <si>
    <t xml:space="preserve">CL 15 33 23 </t>
  </si>
  <si>
    <t>info@elevadoreseym.com</t>
  </si>
  <si>
    <t>Prestar el servicio de mantenimiento preventivo y correctivo para los vehículos de la Secretaría Jurídica Distrital</t>
  </si>
  <si>
    <t>SJD-CD-145-2021</t>
  </si>
  <si>
    <t>156-2021</t>
  </si>
  <si>
    <t xml:space="preserve">DAVID SALAZAR OCHOA </t>
  </si>
  <si>
    <t>CL 61 11 A 22</t>
  </si>
  <si>
    <t>info@concilioabogados.com</t>
  </si>
  <si>
    <t xml:space="preserve">Prestar los servicios profesionales para apoyar a la Dirección Distrital de Política Jurídica en la elaboración de un análisis jurídico relacionado con la aplicación de la Ley Disciplinaria y su impacto en el Distrito Capital. </t>
  </si>
  <si>
    <t>3000991713</t>
  </si>
  <si>
    <t>SJD-CD-146-2021</t>
  </si>
  <si>
    <t>157-2021</t>
  </si>
  <si>
    <t xml:space="preserve">VILMA LORENA CAMACHO SANCHEZ </t>
  </si>
  <si>
    <t xml:space="preserve">TOGUI </t>
  </si>
  <si>
    <t>DG 146 118 41 AP 627</t>
  </si>
  <si>
    <t>vilmacam1605@hotmail.com</t>
  </si>
  <si>
    <t xml:space="preserve">BACHILLER ACADÉMICO  </t>
  </si>
  <si>
    <t>Prestar los servicios de apoyo a la gestión a la Dirección, Distrital de Inspección Vigilancia y Control en las diferentes actividades que son de competencia de esta.</t>
  </si>
  <si>
    <t>3000991692</t>
  </si>
  <si>
    <t>SJD-CD-147-2021</t>
  </si>
  <si>
    <t>158-2021</t>
  </si>
  <si>
    <t>PILAR ANDREA ORTEGA TORRES</t>
  </si>
  <si>
    <t>CL 25 68 B 27</t>
  </si>
  <si>
    <t xml:space="preserve">andreaortegatorres@gmail.com </t>
  </si>
  <si>
    <t>Prestar los servicios profesionales para apoyar a la Dirección Distrital de Política Jurídica en la elaboración de un análisis jurídico de impacto e interés para el Distrito Capital.</t>
  </si>
  <si>
    <t>3000968900</t>
  </si>
  <si>
    <t>SJD-SASI-001-2021</t>
  </si>
  <si>
    <t>159-2021</t>
  </si>
  <si>
    <t xml:space="preserve">2 2. Selección abreviada </t>
  </si>
  <si>
    <t>UNIÓN TEMPORAL DE LICENCIAMIENTO 2021</t>
  </si>
  <si>
    <t>1 1-Unión Temporal</t>
  </si>
  <si>
    <t>CL 167 D 8 58</t>
  </si>
  <si>
    <t>denysmorales@tacg.com.co</t>
  </si>
  <si>
    <t>1667 (COMPAÑIA DE INGENIEROS DE SISTEMAS ASOCIADOS - COINSA S.A.S.) 60%  // 67614 (TECHNOLOGY AND CONSULTING GROUP SAS) 40%</t>
  </si>
  <si>
    <t>Adquisición de licenciamiento del componente de edición de texto Only Ofice para la Secretaria Jurídica Distrital</t>
  </si>
  <si>
    <t>SJD-CD-148-2021</t>
  </si>
  <si>
    <t>160-2021</t>
  </si>
  <si>
    <t xml:space="preserve">ORLEY GARZON RAMIREZ </t>
  </si>
  <si>
    <t xml:space="preserve">ATACO </t>
  </si>
  <si>
    <t xml:space="preserve">CR 78 C 41 A 058 SUR IN 14 AP 501 </t>
  </si>
  <si>
    <t>orleyabogado@gmail.com</t>
  </si>
  <si>
    <t xml:space="preserve">Prestar los servicios profesionales jurídicos para gestionar las solicitudes de la ciudadanía respecto de los productos de la Dirección Distrital de Inspección, Vigilancia y Control a las ESAL competencia de la Secretaría Jurídica Distrital. </t>
  </si>
  <si>
    <t xml:space="preserve"> 23/9/2021</t>
  </si>
  <si>
    <t>3000991712</t>
  </si>
  <si>
    <t>SJD-CD-149-2021</t>
  </si>
  <si>
    <t>161-2021</t>
  </si>
  <si>
    <t>ADRIANA PAOLA RODRÍGUEZ SANDOVAL</t>
  </si>
  <si>
    <t>CL 23 D 103 B 63</t>
  </si>
  <si>
    <t>adrirodriguez24@gmail.com</t>
  </si>
  <si>
    <t xml:space="preserve"> N.A</t>
  </si>
  <si>
    <t xml:space="preserve">Prestar servicios profesionales especializados como abogado(a) a la Secretaría Jurídica Distrital para apoyar a la Dirección Distrital de Doctrina y Asuntos Normativos en la revisión y elaboración de asuntos jurídicos relacionados con temas administrativos, proyectos de ley o acuerdo y demás documentos jurídicos que requiera la Dirección. </t>
  </si>
  <si>
    <t>3000991873</t>
  </si>
  <si>
    <t>SJD-CD-150-2021</t>
  </si>
  <si>
    <t>162-2021</t>
  </si>
  <si>
    <t xml:space="preserve">ADRIANA DURAN CENTENO </t>
  </si>
  <si>
    <t>BARRANCABERMEJA</t>
  </si>
  <si>
    <t xml:space="preserve">CL 10 B 81 F 70 SUR </t>
  </si>
  <si>
    <t>adriana.1017@hotmail.com</t>
  </si>
  <si>
    <t>Prestar los servicios profesionales en la Dirección Distrital de inspección vigilancia y control, con el fin de apoyar la gestión respecto de los requerimientos jurídicos a las ESAL, en el marco de las competencias de ésta</t>
  </si>
  <si>
    <t>3000991868</t>
  </si>
  <si>
    <t>SJD-MC-008-2021</t>
  </si>
  <si>
    <t>163-2021</t>
  </si>
  <si>
    <t xml:space="preserve">SOLUCIONES E&amp;F SECURITY SAS
</t>
  </si>
  <si>
    <t>AV COLÓN 11 46 (TUNJA)</t>
  </si>
  <si>
    <t>eyfseguridad2020@gmail.com</t>
  </si>
  <si>
    <t>Compra y mantenimiento de extintores</t>
  </si>
  <si>
    <t>3000847848</t>
  </si>
  <si>
    <t>SJD-CD-151-2021</t>
  </si>
  <si>
    <t>164-2021</t>
  </si>
  <si>
    <t xml:space="preserve">1 prórroga de 8 días </t>
  </si>
  <si>
    <t>68 días</t>
  </si>
  <si>
    <t xml:space="preserve">JAIME ALEXANDER MENDEZ PULECIO </t>
  </si>
  <si>
    <t>CL 77 B 128 11 TO 4 AP 603</t>
  </si>
  <si>
    <t>amendez2508@gmail.com</t>
  </si>
  <si>
    <t>Prestar servicios profesionales para la implementación del sistema de información LEGALBOG que soporta la operación del plan estratégico de Ti de la SJD</t>
  </si>
  <si>
    <t>3000991666</t>
  </si>
  <si>
    <t>SJD-CD-152-2021</t>
  </si>
  <si>
    <t>165-2021</t>
  </si>
  <si>
    <t>Capacitación</t>
  </si>
  <si>
    <t>N.A.</t>
  </si>
  <si>
    <t>INSTITUTO NACIONAL PARA SORDOS - INSOR</t>
  </si>
  <si>
    <t>CRA 89 A 64 C 30</t>
  </si>
  <si>
    <t>contacto@insor.gov.co</t>
  </si>
  <si>
    <t>Prestar servicios especializados para desarrollar acciones de accesibilidad incluyentes en los diferentes canales de atención en la Secretaría Jurídica Distrital a la Ciudadanía con discapacidad auditiva.</t>
  </si>
  <si>
    <t>3000991671</t>
  </si>
  <si>
    <t>SJD-CD-155-2021</t>
  </si>
  <si>
    <t>167-2021</t>
  </si>
  <si>
    <t>133011605560000007621</t>
  </si>
  <si>
    <t xml:space="preserve">YULENY FERNANDA FARFAN LOPEZ </t>
  </si>
  <si>
    <t>ISNOS</t>
  </si>
  <si>
    <t>CRA 12B 12 06</t>
  </si>
  <si>
    <t>farfanfernanda26@gmail.com</t>
  </si>
  <si>
    <t>Prestar los servicios profesionales para apoyar a la Dirección Distrital de Asuntos Disciplinarios en la evaluación de las quejas disciplinarias y demás solicitudes que se radiquen en ejercicio del derecho de petición.</t>
  </si>
  <si>
    <t>3000968901</t>
  </si>
  <si>
    <t>SJD-CD-156-2021</t>
  </si>
  <si>
    <t>168-2021</t>
  </si>
  <si>
    <t xml:space="preserve">DANIELA ALEJANDRA PINILLOS MORENO </t>
  </si>
  <si>
    <t>CL 47B SUR 23A 70</t>
  </si>
  <si>
    <t>danielapinillosm@gmail.com</t>
  </si>
  <si>
    <t>Prestar servicios profesionales a la Dirección de Inspección, Vigilancia y Control, con el fin de brindar apoyo jurídico en la prestación del servicio de orientación a la ciudadanía de forma presencial en la Red CADE.</t>
  </si>
  <si>
    <t>3000991862</t>
  </si>
  <si>
    <t>SJD-SASI-002-2021</t>
  </si>
  <si>
    <t>169-2021</t>
  </si>
  <si>
    <t>MULTIPLES TECNOLOGIAS APLICADAS DE COLOMBIA S.A.S. - MTA DE COLOMBIA S.A.S</t>
  </si>
  <si>
    <t>CL 84 49 A 20</t>
  </si>
  <si>
    <t>info@mta.net.co</t>
  </si>
  <si>
    <t>Prestar el servicio de mantenimiento para el Data Center de la secretaria Jurídica Distrital</t>
  </si>
  <si>
    <t>3000113449</t>
  </si>
  <si>
    <t>SJD-CD-157-2021</t>
  </si>
  <si>
    <t>170-2021</t>
  </si>
  <si>
    <t xml:space="preserve">NICOLAS AUGUSTO ROMERO PAEZ </t>
  </si>
  <si>
    <t>CR 7 C 146 64</t>
  </si>
  <si>
    <t xml:space="preserve">nicolasromero0812@gmail.com </t>
  </si>
  <si>
    <t xml:space="preserve">Prestar los servicios profesionales para apoyar a la Dirección Distrital de Asuntos Disciplinarios en la sustanciación y trámite de los procesos disciplinarios y demás asuntos del resorte de la Dirección.        </t>
  </si>
  <si>
    <t>3001000272</t>
  </si>
  <si>
    <t>SJD-MC-009-2021</t>
  </si>
  <si>
    <t>171-2021</t>
  </si>
  <si>
    <t xml:space="preserve">INCOLMEDICA S.A </t>
  </si>
  <si>
    <t>CL 36 15 42</t>
  </si>
  <si>
    <t>contador@imcolmedica.com.co</t>
  </si>
  <si>
    <t>Adquisición de guantes para procedimientos no quirúrgicos para la Secretaría Jurídica Distrital.</t>
  </si>
  <si>
    <t>3000991668</t>
  </si>
  <si>
    <t>SJD-CD-158-2021</t>
  </si>
  <si>
    <t>172-2021</t>
  </si>
  <si>
    <t>Otros servicios jurídicos n.c.p</t>
  </si>
  <si>
    <t>MARIA PAULA TORO ESPITIA</t>
  </si>
  <si>
    <t>Prestar servicios profesionales de apoyo al Despacho de la Secretaría Jurídica Distrital para la elaboración y revisión de documentos, conceptos y actos administrativos que requiera el despacho en el marco de la gestión jurídica del Distrito Capital.</t>
  </si>
  <si>
    <t>3000073163</t>
  </si>
  <si>
    <t>173-2021</t>
  </si>
  <si>
    <t>1310202010202 // 1310202010206 // 1310202010208 // 1310202010302</t>
  </si>
  <si>
    <t xml:space="preserve">Pasta o pulpa, papel y productos de  papel; impresos y artículos relacionados// Productos de caucho y plástico // Muebles; otros bienes transportables n.c.p // Productos metálicos elaborados (excepto maquinaria y equipo)
</t>
  </si>
  <si>
    <t xml:space="preserve">1 Prórroga 27 días </t>
  </si>
  <si>
    <t xml:space="preserve">37 días </t>
  </si>
  <si>
    <t xml:space="preserve">Realizar la compra de materiales y suministros de papelería y útiles de escritorio para la Secretaría Jurídica Distrital
</t>
  </si>
  <si>
    <t>3001000957</t>
  </si>
  <si>
    <t>SJD-CD-159-2021</t>
  </si>
  <si>
    <t>174-2021</t>
  </si>
  <si>
    <t xml:space="preserve">PERSONERÍA DE BOGOTÁ </t>
  </si>
  <si>
    <t>CR 7 A 21 24</t>
  </si>
  <si>
    <t>institucional@personeriabogota.gov.co</t>
  </si>
  <si>
    <t>Impulsar, en alianza con la Personería de Bogotá, la adopción de procesos de investigación, divulgación y edición de material académico bajo un intercambio de información y cooperación para llevar a cabo acciones conjuntas concretas y de beneficio a la comunidad bogotana y a nivel nacional e internacional</t>
  </si>
  <si>
    <t>175-2021</t>
  </si>
  <si>
    <t>Equipo y aparatos del radio, televisión y comunicaciones</t>
  </si>
  <si>
    <t xml:space="preserve">2/12/2021 (reducción) </t>
  </si>
  <si>
    <t xml:space="preserve">EXITO S.A </t>
  </si>
  <si>
    <t xml:space="preserve">CR 48 32 B SUR 139 (Envigado) </t>
  </si>
  <si>
    <t xml:space="preserve">colombiaceenvigado@grupos-exito.com </t>
  </si>
  <si>
    <t>Adquisición de equipos de telefonía celular para la Secretaría Jurídica Distrital.</t>
  </si>
  <si>
    <t>3000931968</t>
  </si>
  <si>
    <t>SJD-LP-001-2021</t>
  </si>
  <si>
    <t>177-2021</t>
  </si>
  <si>
    <t>1 1. Licitación pública</t>
  </si>
  <si>
    <t>131020202020107 // 131020202020108//  131020202020109 // 131020202020110</t>
  </si>
  <si>
    <t xml:space="preserve">Servicios de Seguros de vehículos automotores // Servicios de seguras contra incendio, terremoto o sustracción // Servicios de Seguros generales de reponsabilidad civil// Servicios de sehuro obligatorio SOAT </t>
  </si>
  <si>
    <t>AXA COLPATRIA SEGUROS S.A</t>
  </si>
  <si>
    <t>CR 7 24 89 P7</t>
  </si>
  <si>
    <t>cias.colpatriagt@axacolpatria.co</t>
  </si>
  <si>
    <t xml:space="preserve">ADQUIRIR LOS SEGUROS QUE AMPAREN LOS INTERESES PATRIMONIALES Y LOS BIENES DE PROPIEDAD DE LA SECRETARÍA JURÍDICA DISTRITAL, AQUELLOS QUE ESTÉN BAJO SU RESPONSABILIDAD Y CUSTODIA, ASÍ COMO CUALQUIER OTRA PÓLIZA DE SEGUROS QUE REQUIERA LA ENTIDAD.        </t>
  </si>
  <si>
    <t>3000963671</t>
  </si>
  <si>
    <t>SJD-CD-160-2021</t>
  </si>
  <si>
    <t>178-2021</t>
  </si>
  <si>
    <t>1 Prórroga por 2 meses y 10 días</t>
  </si>
  <si>
    <t>220 días</t>
  </si>
  <si>
    <t>YENNY PATRICIA ALARCON PÉREZ</t>
  </si>
  <si>
    <t>AQUITANIA</t>
  </si>
  <si>
    <t>CL 67 F 66 19</t>
  </si>
  <si>
    <t>alarconyenny@gmail.com</t>
  </si>
  <si>
    <t xml:space="preserve">COMUNICADORA SOCIAL Y PERIODISTA </t>
  </si>
  <si>
    <t>Prestar servicios profesionales a la Dirección de Gestión Corporativa brindando apoyo en la generación de contenidos informativos para la socialización y/o comunicación de actividades, de la gestión de los procesos de la Dirección y dependencias de la entidad.</t>
  </si>
  <si>
    <t>179-2021</t>
  </si>
  <si>
    <t>3001000398</t>
  </si>
  <si>
    <t>SJD-CD-161-2021</t>
  </si>
  <si>
    <t>180-2021</t>
  </si>
  <si>
    <t>3001000278</t>
  </si>
  <si>
    <t>181-2021</t>
  </si>
  <si>
    <t>Compra de bienes y repuestos para mantenimiento de hardware de la SJD</t>
  </si>
  <si>
    <t>3001000395</t>
  </si>
  <si>
    <t>SJD-CD-163-2021</t>
  </si>
  <si>
    <t>183-2021</t>
  </si>
  <si>
    <t>Prestar los servicios profesionales para apoyar la gestión jurídica, en analizar los documentos que acrediten las certificaciones y dar respuestas a los derechos de petición y solicitudes de competencia de la Dirección Distrital de Inspección, Vigilancia y Control</t>
  </si>
  <si>
    <t>Octubre 2022</t>
  </si>
  <si>
    <t>7-8-9-10</t>
  </si>
  <si>
    <t>3000791681 - 3000791682 - 3000791683 - 3000791684</t>
  </si>
  <si>
    <t>6/10/2022-06/10/2022-06/10/2022-06/10/2022</t>
  </si>
  <si>
    <t>Información Ejecución Contractual Secretaría Jurídica Distrital 2021 (Con corte a 31 de Octubre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</si>
</sst>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quot;$&quot;\ * #,##0_);_(&quot;$&quot;\ * \(#,##0\);_(&quot;$&quot;\ * &quot;-&quot;_);_(@_)"/>
    <numFmt numFmtId="165" formatCode="_-&quot;$&quot;\ * #,##0_-;\-&quot;$&quot;\ * #,##0_-;_-&quot;$&quot;\ * &quot;-&quot;??_-;_-@"/>
    <numFmt numFmtId="166" formatCode="d/m/yyyy"/>
    <numFmt numFmtId="167" formatCode="_(&quot;$&quot;\ * #,##0_);_(&quot;$&quot;\ * \(#,##0\);_(&quot;$&quot;\ * &quot;-&quot;??_);_(@_)"/>
    <numFmt numFmtId="168" formatCode="&quot;$&quot;#,##0;[Red]\-&quot;$&quot;#,##0"/>
    <numFmt numFmtId="169" formatCode="_-* #,##0_-;\-* #,##0_-;_-* &quot;-&quot;??_-;_-@"/>
    <numFmt numFmtId="170" formatCode="dd/mm/yyyy"/>
  </numFmts>
  <fonts count="12">
    <font>
      <sz val="11"/>
      <color theme="1"/>
      <name val="Calibri"/>
      <scheme val="minor"/>
    </font>
    <font>
      <sz val="11"/>
      <name val="Calibri"/>
    </font>
    <font>
      <b/>
      <sz val="9"/>
      <name val="Times New Roman"/>
    </font>
    <font>
      <b/>
      <sz val="9"/>
      <name val="Calibri"/>
    </font>
    <font>
      <sz val="11"/>
      <name val="Calibri"/>
      <scheme val="minor"/>
    </font>
    <font>
      <sz val="9"/>
      <name val="Calibri"/>
    </font>
    <font>
      <u/>
      <sz val="9"/>
      <name val="Calibri"/>
    </font>
    <font>
      <sz val="10"/>
      <name val="Arial"/>
    </font>
    <font>
      <b/>
      <sz val="9"/>
      <name val="Arial"/>
    </font>
    <font>
      <sz val="9"/>
      <name val="Arial"/>
    </font>
    <font>
      <u/>
      <sz val="9"/>
      <name val="Arial"/>
    </font>
    <font>
      <b/>
      <sz val="11"/>
      <name val="Calibri"/>
    </font>
  </fonts>
  <fills count="3">
    <fill>
      <patternFill patternType="none"/>
    </fill>
    <fill>
      <patternFill patternType="gray125"/>
    </fill>
    <fill>
      <patternFill patternType="solid">
        <fgColor rgb="FFD8D8D8"/>
        <bgColor rgb="FFD8D8D8"/>
      </patternFill>
    </fill>
  </fills>
  <borders count="12">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s>
  <cellStyleXfs count="1">
    <xf numFmtId="0" fontId="0" fillId="0" borderId="0"/>
  </cellStyleXfs>
  <cellXfs count="95">
    <xf numFmtId="0" fontId="0" fillId="0" borderId="0" xfId="0" applyFont="1" applyAlignment="1"/>
    <xf numFmtId="0" fontId="3" fillId="2" borderId="2" xfId="0" applyFont="1" applyFill="1" applyBorder="1" applyAlignment="1">
      <alignment horizontal="center" vertical="center" wrapText="1"/>
    </xf>
    <xf numFmtId="164" fontId="3" fillId="2" borderId="2" xfId="0" applyNumberFormat="1" applyFont="1" applyFill="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xf numFmtId="0" fontId="5" fillId="0" borderId="2" xfId="0" applyFont="1" applyFill="1" applyBorder="1" applyAlignment="1">
      <alignment horizontal="center" vertical="center" wrapText="1"/>
    </xf>
    <xf numFmtId="166" fontId="5"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164" fontId="5" fillId="0" borderId="2" xfId="0" applyNumberFormat="1" applyFont="1" applyFill="1" applyBorder="1" applyAlignment="1">
      <alignment horizontal="center" vertical="center" wrapText="1"/>
    </xf>
    <xf numFmtId="3" fontId="5" fillId="0" borderId="2" xfId="0" applyNumberFormat="1" applyFont="1" applyFill="1" applyBorder="1" applyAlignment="1">
      <alignment horizontal="center" vertical="center" wrapText="1"/>
    </xf>
    <xf numFmtId="3" fontId="6" fillId="0" borderId="2" xfId="0" applyNumberFormat="1" applyFont="1" applyFill="1" applyBorder="1" applyAlignment="1">
      <alignment horizontal="center" vertical="center" wrapText="1"/>
    </xf>
    <xf numFmtId="0" fontId="5" fillId="0" borderId="2" xfId="0" applyFont="1" applyFill="1" applyBorder="1" applyAlignment="1">
      <alignment horizontal="left" vertical="center" wrapText="1"/>
    </xf>
    <xf numFmtId="166" fontId="3" fillId="0" borderId="2" xfId="0" applyNumberFormat="1" applyFont="1" applyFill="1" applyBorder="1" applyAlignment="1">
      <alignment horizontal="center" vertical="center" wrapText="1"/>
    </xf>
    <xf numFmtId="167" fontId="5" fillId="0" borderId="2" xfId="0" applyNumberFormat="1" applyFont="1" applyFill="1" applyBorder="1" applyAlignment="1">
      <alignment horizontal="center" vertical="center" wrapText="1"/>
    </xf>
    <xf numFmtId="37" fontId="5" fillId="0" borderId="2" xfId="0" applyNumberFormat="1" applyFont="1" applyFill="1" applyBorder="1" applyAlignment="1">
      <alignment horizontal="center" vertical="center" wrapText="1"/>
    </xf>
    <xf numFmtId="165" fontId="5" fillId="0" borderId="2" xfId="0" applyNumberFormat="1" applyFont="1" applyFill="1" applyBorder="1" applyAlignment="1">
      <alignment horizontal="center" vertical="center" wrapText="1"/>
    </xf>
    <xf numFmtId="168" fontId="5" fillId="0" borderId="2" xfId="0" applyNumberFormat="1" applyFont="1" applyFill="1" applyBorder="1" applyAlignment="1">
      <alignment horizontal="center" vertical="center" wrapText="1"/>
    </xf>
    <xf numFmtId="169" fontId="5" fillId="0" borderId="2" xfId="0" applyNumberFormat="1" applyFont="1" applyFill="1" applyBorder="1" applyAlignment="1">
      <alignment horizontal="center" vertical="center" wrapText="1"/>
    </xf>
    <xf numFmtId="9" fontId="5" fillId="0" borderId="2"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166" fontId="5" fillId="0" borderId="3" xfId="0" applyNumberFormat="1" applyFont="1" applyFill="1" applyBorder="1" applyAlignment="1">
      <alignment horizontal="center" vertical="center" wrapText="1"/>
    </xf>
    <xf numFmtId="0" fontId="5" fillId="0" borderId="0" xfId="0" applyFont="1" applyFill="1" applyAlignment="1">
      <alignment horizontal="center" vertical="center" wrapText="1"/>
    </xf>
    <xf numFmtId="0" fontId="4" fillId="0" borderId="0" xfId="0" applyFont="1" applyFill="1" applyAlignment="1"/>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164" fontId="5" fillId="0" borderId="2" xfId="0" applyNumberFormat="1" applyFont="1" applyFill="1" applyBorder="1" applyAlignment="1">
      <alignment horizontal="right" vertical="center" wrapText="1"/>
    </xf>
    <xf numFmtId="169" fontId="7" fillId="0" borderId="6" xfId="0" applyNumberFormat="1" applyFont="1" applyFill="1" applyBorder="1" applyAlignment="1">
      <alignment horizontal="center" vertical="center"/>
    </xf>
    <xf numFmtId="166" fontId="8" fillId="0" borderId="2" xfId="0" applyNumberFormat="1" applyFont="1" applyFill="1" applyBorder="1" applyAlignment="1">
      <alignment horizontal="center" vertical="center" wrapText="1"/>
    </xf>
    <xf numFmtId="0" fontId="5" fillId="0" borderId="7" xfId="0" applyFont="1" applyFill="1" applyBorder="1" applyAlignment="1">
      <alignment horizontal="center"/>
    </xf>
    <xf numFmtId="0" fontId="9"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170" fontId="5" fillId="0" borderId="2" xfId="0" applyNumberFormat="1"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5" xfId="0" applyFont="1" applyFill="1" applyBorder="1" applyAlignment="1">
      <alignment horizontal="center" vertical="center"/>
    </xf>
    <xf numFmtId="3" fontId="5" fillId="0" borderId="2" xfId="0" applyNumberFormat="1" applyFont="1" applyFill="1" applyBorder="1" applyAlignment="1">
      <alignment horizontal="center" vertical="center"/>
    </xf>
    <xf numFmtId="3" fontId="5" fillId="0" borderId="3" xfId="0" applyNumberFormat="1" applyFont="1" applyFill="1" applyBorder="1" applyAlignment="1">
      <alignment horizontal="center" vertical="center"/>
    </xf>
    <xf numFmtId="3" fontId="5" fillId="0" borderId="3" xfId="0" applyNumberFormat="1" applyFont="1" applyFill="1" applyBorder="1" applyAlignment="1">
      <alignment horizontal="center" vertical="center" wrapText="1"/>
    </xf>
    <xf numFmtId="0" fontId="6" fillId="0" borderId="3" xfId="0" applyFont="1" applyFill="1" applyBorder="1" applyAlignment="1">
      <alignment horizontal="center" vertical="center"/>
    </xf>
    <xf numFmtId="0" fontId="5" fillId="0" borderId="4" xfId="0" applyFont="1" applyFill="1" applyBorder="1" applyAlignment="1">
      <alignment horizontal="center"/>
    </xf>
    <xf numFmtId="0" fontId="5" fillId="0" borderId="8" xfId="0" applyFont="1" applyFill="1" applyBorder="1" applyAlignment="1">
      <alignment horizontal="center" vertical="center"/>
    </xf>
    <xf numFmtId="0" fontId="6" fillId="0" borderId="2" xfId="0" applyFont="1" applyFill="1" applyBorder="1" applyAlignment="1">
      <alignment horizontal="center" vertical="center"/>
    </xf>
    <xf numFmtId="164" fontId="5" fillId="0" borderId="0" xfId="0" applyNumberFormat="1" applyFont="1" applyFill="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center" vertical="center" wrapText="1"/>
    </xf>
    <xf numFmtId="0" fontId="5" fillId="0" borderId="2" xfId="0" applyFont="1" applyFill="1" applyBorder="1" applyAlignment="1">
      <alignment horizontal="left" vertical="top" wrapText="1"/>
    </xf>
    <xf numFmtId="170" fontId="3" fillId="0" borderId="2" xfId="0" applyNumberFormat="1" applyFont="1" applyFill="1" applyBorder="1" applyAlignment="1">
      <alignment horizontal="center" vertical="center" wrapText="1"/>
    </xf>
    <xf numFmtId="164" fontId="5" fillId="0" borderId="2" xfId="0" applyNumberFormat="1" applyFont="1" applyFill="1" applyBorder="1" applyAlignment="1">
      <alignment horizontal="center" vertical="center"/>
    </xf>
    <xf numFmtId="3" fontId="6" fillId="0" borderId="3" xfId="0" applyNumberFormat="1" applyFont="1" applyFill="1" applyBorder="1" applyAlignment="1">
      <alignment horizontal="center" vertical="center" wrapText="1"/>
    </xf>
    <xf numFmtId="0" fontId="5" fillId="0" borderId="0" xfId="0" applyFont="1" applyFill="1" applyAlignment="1">
      <alignment horizontal="left" wrapText="1"/>
    </xf>
    <xf numFmtId="3" fontId="6" fillId="0" borderId="3" xfId="0" applyNumberFormat="1" applyFont="1" applyFill="1" applyBorder="1" applyAlignment="1">
      <alignment horizontal="center" vertical="center"/>
    </xf>
    <xf numFmtId="3" fontId="5" fillId="0" borderId="5" xfId="0" applyNumberFormat="1" applyFont="1" applyFill="1" applyBorder="1" applyAlignment="1">
      <alignment horizontal="center" vertical="center"/>
    </xf>
    <xf numFmtId="0" fontId="9" fillId="0" borderId="2" xfId="0" applyFont="1" applyFill="1" applyBorder="1" applyAlignment="1">
      <alignment horizontal="center" vertical="center" wrapText="1"/>
    </xf>
    <xf numFmtId="170" fontId="5" fillId="0" borderId="2" xfId="0" applyNumberFormat="1" applyFont="1" applyFill="1" applyBorder="1" applyAlignment="1">
      <alignment horizontal="center" vertical="center"/>
    </xf>
    <xf numFmtId="0" fontId="3" fillId="0" borderId="2" xfId="0" applyFont="1" applyFill="1" applyBorder="1" applyAlignment="1">
      <alignment horizontal="center" vertical="center"/>
    </xf>
    <xf numFmtId="166" fontId="5" fillId="0" borderId="2" xfId="0" applyNumberFormat="1" applyFont="1" applyFill="1" applyBorder="1" applyAlignment="1">
      <alignment horizontal="center" vertical="center"/>
    </xf>
    <xf numFmtId="166" fontId="3" fillId="0" borderId="2" xfId="0" applyNumberFormat="1" applyFont="1" applyFill="1" applyBorder="1" applyAlignment="1">
      <alignment horizontal="center" vertical="center"/>
    </xf>
    <xf numFmtId="166" fontId="9" fillId="0" borderId="2" xfId="0" applyNumberFormat="1" applyFont="1" applyFill="1" applyBorder="1" applyAlignment="1">
      <alignment horizontal="center" vertical="center"/>
    </xf>
    <xf numFmtId="0" fontId="5" fillId="0" borderId="2" xfId="0" applyFont="1" applyFill="1" applyBorder="1" applyAlignment="1">
      <alignment wrapText="1"/>
    </xf>
    <xf numFmtId="3" fontId="5" fillId="0" borderId="4" xfId="0" applyNumberFormat="1" applyFont="1" applyFill="1" applyBorder="1" applyAlignment="1">
      <alignment horizontal="center" vertical="center"/>
    </xf>
    <xf numFmtId="166" fontId="9" fillId="0" borderId="2" xfId="0" applyNumberFormat="1" applyFont="1" applyFill="1" applyBorder="1" applyAlignment="1">
      <alignment horizontal="center" vertical="center" wrapText="1"/>
    </xf>
    <xf numFmtId="0" fontId="10" fillId="0" borderId="2" xfId="0" applyFont="1" applyFill="1" applyBorder="1" applyAlignment="1">
      <alignment horizontal="center" vertical="center" wrapText="1"/>
    </xf>
    <xf numFmtId="170" fontId="3" fillId="0" borderId="2" xfId="0" applyNumberFormat="1" applyFont="1" applyFill="1" applyBorder="1" applyAlignment="1">
      <alignment horizontal="center" vertical="center"/>
    </xf>
    <xf numFmtId="3" fontId="5" fillId="0" borderId="4" xfId="0" applyNumberFormat="1" applyFont="1" applyFill="1" applyBorder="1" applyAlignment="1">
      <alignment horizontal="center" vertical="center" wrapText="1"/>
    </xf>
    <xf numFmtId="3" fontId="5" fillId="0" borderId="7" xfId="0" applyNumberFormat="1" applyFont="1" applyFill="1" applyBorder="1" applyAlignment="1">
      <alignment horizontal="center" vertical="center"/>
    </xf>
    <xf numFmtId="0" fontId="5" fillId="0" borderId="7"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8" xfId="0" applyFont="1" applyFill="1" applyBorder="1" applyAlignment="1">
      <alignment horizontal="center" vertical="center" wrapText="1"/>
    </xf>
    <xf numFmtId="166" fontId="5" fillId="0" borderId="8" xfId="0" applyNumberFormat="1" applyFont="1" applyFill="1" applyBorder="1" applyAlignment="1">
      <alignment horizontal="center" vertical="center" wrapText="1"/>
    </xf>
    <xf numFmtId="3" fontId="5" fillId="0" borderId="0" xfId="0" applyNumberFormat="1" applyFont="1" applyFill="1" applyAlignment="1">
      <alignment horizontal="center" vertical="center"/>
    </xf>
    <xf numFmtId="3" fontId="6" fillId="0" borderId="2" xfId="0" applyNumberFormat="1" applyFont="1" applyFill="1" applyBorder="1" applyAlignment="1">
      <alignment horizontal="center" vertical="center"/>
    </xf>
    <xf numFmtId="0" fontId="5" fillId="0" borderId="5" xfId="0" applyFont="1" applyFill="1" applyBorder="1" applyAlignment="1">
      <alignment horizontal="center"/>
    </xf>
    <xf numFmtId="166" fontId="8" fillId="0" borderId="2" xfId="0" applyNumberFormat="1" applyFont="1" applyFill="1" applyBorder="1" applyAlignment="1">
      <alignment horizontal="center" vertical="center"/>
    </xf>
    <xf numFmtId="1" fontId="5"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xf>
    <xf numFmtId="164" fontId="9" fillId="0" borderId="2" xfId="0" applyNumberFormat="1" applyFont="1" applyFill="1" applyBorder="1" applyAlignment="1">
      <alignment horizontal="center" vertical="center" wrapText="1"/>
    </xf>
    <xf numFmtId="3" fontId="9" fillId="0" borderId="2" xfId="0" applyNumberFormat="1" applyFont="1" applyFill="1" applyBorder="1" applyAlignment="1">
      <alignment horizontal="center" vertical="center"/>
    </xf>
    <xf numFmtId="3" fontId="9" fillId="0" borderId="2" xfId="0" applyNumberFormat="1" applyFont="1" applyFill="1" applyBorder="1" applyAlignment="1">
      <alignment horizontal="center" vertical="center" wrapText="1"/>
    </xf>
    <xf numFmtId="3" fontId="9" fillId="0" borderId="4" xfId="0" applyNumberFormat="1" applyFont="1" applyFill="1" applyBorder="1" applyAlignment="1">
      <alignment horizontal="center" vertical="center"/>
    </xf>
    <xf numFmtId="0" fontId="9" fillId="0" borderId="2" xfId="0" applyFont="1" applyFill="1" applyBorder="1" applyAlignment="1">
      <alignment horizontal="left" vertical="center" wrapText="1"/>
    </xf>
    <xf numFmtId="3" fontId="9" fillId="0" borderId="7" xfId="0" applyNumberFormat="1" applyFont="1" applyFill="1" applyBorder="1" applyAlignment="1">
      <alignment horizontal="center" vertical="center"/>
    </xf>
    <xf numFmtId="167" fontId="3" fillId="0" borderId="2" xfId="0" applyNumberFormat="1" applyFont="1" applyFill="1" applyBorder="1" applyAlignment="1">
      <alignment horizontal="center" vertical="center" wrapText="1"/>
    </xf>
    <xf numFmtId="169" fontId="5" fillId="0" borderId="10" xfId="0" applyNumberFormat="1" applyFont="1" applyFill="1" applyBorder="1" applyAlignment="1">
      <alignment horizontal="center" vertical="center" wrapText="1"/>
    </xf>
    <xf numFmtId="169" fontId="5" fillId="0" borderId="11" xfId="0" applyNumberFormat="1" applyFont="1" applyFill="1" applyBorder="1" applyAlignment="1">
      <alignment horizontal="center" vertical="center" wrapText="1"/>
    </xf>
    <xf numFmtId="0" fontId="1" fillId="0" borderId="0" xfId="0" applyFont="1" applyAlignment="1">
      <alignment horizontal="center" vertical="center"/>
    </xf>
    <xf numFmtId="0" fontId="1" fillId="0" borderId="0" xfId="0" applyFont="1"/>
    <xf numFmtId="164" fontId="1" fillId="0" borderId="0" xfId="0" applyNumberFormat="1" applyFont="1"/>
    <xf numFmtId="0" fontId="11" fillId="0" borderId="0" xfId="0" applyFont="1"/>
    <xf numFmtId="0" fontId="1" fillId="0" borderId="0" xfId="0" applyFont="1" applyAlignment="1">
      <alignment wrapText="1"/>
    </xf>
    <xf numFmtId="0" fontId="5" fillId="0" borderId="0" xfId="0" applyFont="1"/>
    <xf numFmtId="165" fontId="1" fillId="0" borderId="0" xfId="0" applyNumberFormat="1" applyFont="1" applyAlignment="1">
      <alignment horizontal="center" vertical="center"/>
    </xf>
    <xf numFmtId="1" fontId="9" fillId="0" borderId="2" xfId="0" applyNumberFormat="1" applyFont="1" applyFill="1" applyBorder="1" applyAlignment="1">
      <alignment horizontal="center" vertical="center" wrapText="1"/>
    </xf>
    <xf numFmtId="0" fontId="2" fillId="0" borderId="6" xfId="0" applyFont="1" applyFill="1" applyBorder="1" applyAlignment="1">
      <alignment horizontal="left" vertical="center"/>
    </xf>
    <xf numFmtId="0" fontId="2" fillId="0" borderId="1" xfId="0" applyFont="1" applyFill="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2" Type="http://schemas.openxmlformats.org/officeDocument/2006/relationships/calcChain" Target="calcChain.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ferrerhector@gmail.com" TargetMode="External"/><Relationship Id="rId13" Type="http://schemas.openxmlformats.org/officeDocument/2006/relationships/hyperlink" Target="mailto:direccion.general@inpec.gov.co" TargetMode="External"/><Relationship Id="rId18" Type="http://schemas.openxmlformats.org/officeDocument/2006/relationships/hyperlink" Target="mailto:adrirodriguez24@gmail.com" TargetMode="External"/><Relationship Id="rId3" Type="http://schemas.openxmlformats.org/officeDocument/2006/relationships/hyperlink" Target="mailto:aura.espinel@medellinduran.com" TargetMode="External"/><Relationship Id="rId7" Type="http://schemas.openxmlformats.org/officeDocument/2006/relationships/hyperlink" Target="mailto:marthicae@yahoo.com" TargetMode="External"/><Relationship Id="rId12" Type="http://schemas.openxmlformats.org/officeDocument/2006/relationships/hyperlink" Target="mailto:grupolicitaciones@tigoune.com" TargetMode="External"/><Relationship Id="rId17" Type="http://schemas.openxmlformats.org/officeDocument/2006/relationships/hyperlink" Target="mailto:orleyabogado@gmail.com" TargetMode="External"/><Relationship Id="rId2" Type="http://schemas.openxmlformats.org/officeDocument/2006/relationships/hyperlink" Target="http://jes.sier174gmail.com/" TargetMode="External"/><Relationship Id="rId16" Type="http://schemas.openxmlformats.org/officeDocument/2006/relationships/hyperlink" Target="mailto:andreaortegatorres@gmail.com" TargetMode="External"/><Relationship Id="rId1" Type="http://schemas.openxmlformats.org/officeDocument/2006/relationships/hyperlink" Target="mailto:ingrithastrid@gmail.com" TargetMode="External"/><Relationship Id="rId6" Type="http://schemas.openxmlformats.org/officeDocument/2006/relationships/hyperlink" Target="mailto:raisaguzmanlazaro@gmail.com" TargetMode="External"/><Relationship Id="rId11" Type="http://schemas.openxmlformats.org/officeDocument/2006/relationships/hyperlink" Target="mailto:correo.comercial@4-72.com.co" TargetMode="External"/><Relationship Id="rId5" Type="http://schemas.openxmlformats.org/officeDocument/2006/relationships/hyperlink" Target="mailto:jestpepo@gmail.com" TargetMode="External"/><Relationship Id="rId15" Type="http://schemas.openxmlformats.org/officeDocument/2006/relationships/hyperlink" Target="mailto:vilmacam1605@hotmail.com" TargetMode="External"/><Relationship Id="rId10" Type="http://schemas.openxmlformats.org/officeDocument/2006/relationships/hyperlink" Target="mailto:ollulisa@hotmail.com" TargetMode="External"/><Relationship Id="rId19" Type="http://schemas.openxmlformats.org/officeDocument/2006/relationships/hyperlink" Target="mailto:adriana.1017@hotmail.com" TargetMode="External"/><Relationship Id="rId4" Type="http://schemas.openxmlformats.org/officeDocument/2006/relationships/hyperlink" Target="mailto:magneryvargasm@hotmail.com" TargetMode="External"/><Relationship Id="rId9" Type="http://schemas.openxmlformats.org/officeDocument/2006/relationships/hyperlink" Target="mailto:alexjimenez.001@gmail.com" TargetMode="External"/><Relationship Id="rId14" Type="http://schemas.openxmlformats.org/officeDocument/2006/relationships/hyperlink" Target="mailto:info@concilioabogados.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DM363"/>
  <sheetViews>
    <sheetView tabSelected="1" workbookViewId="0">
      <pane xSplit="2" ySplit="2" topLeftCell="C167" activePane="bottomRight" state="frozen"/>
      <selection pane="topRight" activeCell="K1" sqref="K1"/>
      <selection pane="bottomLeft" activeCell="A3" sqref="A3"/>
      <selection pane="bottomRight" activeCell="A174" sqref="A174"/>
    </sheetView>
  </sheetViews>
  <sheetFormatPr baseColWidth="10" defaultColWidth="14.453125" defaultRowHeight="15" customHeight="1"/>
  <cols>
    <col min="1" max="1" width="15.7265625" style="4" customWidth="1"/>
    <col min="2" max="2" width="11.54296875" style="4" customWidth="1"/>
    <col min="3" max="3" width="14" style="4" customWidth="1"/>
    <col min="4" max="4" width="12" style="4" customWidth="1"/>
    <col min="5" max="5" width="20.1796875" style="4" customWidth="1"/>
    <col min="6" max="6" width="29.1796875" style="4" customWidth="1"/>
    <col min="7" max="7" width="45" style="4" customWidth="1"/>
    <col min="8" max="8" width="16.26953125" style="4" customWidth="1"/>
    <col min="9" max="9" width="13.54296875" style="4" customWidth="1"/>
    <col min="10" max="10" width="14" style="4" customWidth="1"/>
    <col min="11" max="11" width="21.26953125" style="4" customWidth="1"/>
    <col min="12" max="14" width="19.1796875" style="4" customWidth="1"/>
    <col min="15" max="15" width="26" style="4" customWidth="1"/>
    <col min="16" max="16" width="19.1796875" style="4" customWidth="1"/>
    <col min="17" max="17" width="21.453125" style="4" customWidth="1"/>
    <col min="18" max="21" width="19.1796875" style="4" customWidth="1"/>
    <col min="22" max="22" width="31" style="4" hidden="1" customWidth="1"/>
    <col min="23" max="27" width="14.54296875" style="4" hidden="1" customWidth="1"/>
    <col min="28" max="29" width="14.1796875" style="4" hidden="1" customWidth="1"/>
    <col min="30" max="30" width="16" style="4" hidden="1" customWidth="1"/>
    <col min="31" max="31" width="16.54296875" style="4" hidden="1" customWidth="1"/>
    <col min="32" max="32" width="16.453125" style="4" hidden="1" customWidth="1"/>
    <col min="33" max="34" width="19.1796875" style="4" hidden="1" customWidth="1"/>
    <col min="35" max="35" width="23.26953125" style="4" hidden="1" customWidth="1"/>
    <col min="36" max="36" width="11.7265625" style="4" hidden="1" customWidth="1"/>
    <col min="37" max="37" width="36.81640625" style="4" hidden="1" customWidth="1"/>
    <col min="38" max="38" width="14.54296875" style="4" hidden="1" customWidth="1"/>
    <col min="39" max="39" width="20.7265625" style="4" hidden="1" customWidth="1"/>
    <col min="40" max="40" width="11.81640625" style="4" hidden="1" customWidth="1"/>
    <col min="41" max="41" width="19.7265625" style="4" hidden="1" customWidth="1"/>
    <col min="42" max="43" width="11.81640625" style="4" hidden="1" customWidth="1"/>
    <col min="44" max="44" width="31.54296875" style="4" customWidth="1"/>
    <col min="45" max="45" width="13.54296875" style="4" hidden="1" customWidth="1"/>
    <col min="46" max="46" width="13.7265625" style="4" hidden="1" customWidth="1"/>
    <col min="47" max="47" width="16.453125" style="4" hidden="1" customWidth="1"/>
    <col min="48" max="48" width="14.7265625" style="4" hidden="1" customWidth="1"/>
    <col min="49" max="50" width="13.7265625" style="4" hidden="1" customWidth="1"/>
    <col min="51" max="51" width="14.453125" style="4"/>
    <col min="52" max="52" width="15.7265625" style="4" customWidth="1"/>
    <col min="53" max="53" width="13.81640625" style="4" customWidth="1"/>
    <col min="54" max="54" width="21.1796875" style="4" customWidth="1"/>
    <col min="55" max="55" width="16.453125" style="4" customWidth="1"/>
    <col min="56" max="57" width="13.54296875" style="4" customWidth="1"/>
    <col min="58" max="58" width="11.453125" style="4" customWidth="1"/>
    <col min="59" max="59" width="15.54296875" style="4" customWidth="1"/>
    <col min="60" max="60" width="11.453125" style="4" customWidth="1"/>
    <col min="61" max="61" width="14.54296875" style="4" customWidth="1"/>
    <col min="62" max="62" width="15" style="4" customWidth="1"/>
    <col min="63" max="63" width="11.453125" style="4" customWidth="1"/>
    <col min="64" max="64" width="11.7265625" style="4" customWidth="1"/>
    <col min="65" max="65" width="11.453125" style="4" customWidth="1"/>
    <col min="66" max="66" width="13.54296875" style="4" customWidth="1"/>
    <col min="67" max="74" width="11.453125" style="4" customWidth="1"/>
    <col min="75" max="75" width="12.26953125" style="4" customWidth="1"/>
    <col min="76" max="76" width="11.453125" style="4" customWidth="1"/>
    <col min="77" max="78" width="11.7265625" style="4" customWidth="1"/>
    <col min="79" max="79" width="11.453125" style="4" customWidth="1"/>
    <col min="80" max="80" width="19.7265625" style="4" customWidth="1"/>
    <col min="81" max="81" width="15.54296875" style="4" customWidth="1"/>
    <col min="82" max="82" width="13.81640625" style="4" customWidth="1"/>
    <col min="83" max="83" width="15.26953125" style="4" customWidth="1"/>
    <col min="84" max="86" width="11.453125" style="4" customWidth="1"/>
    <col min="87" max="87" width="13.7265625" style="4" customWidth="1"/>
    <col min="88" max="88" width="12.81640625" style="4" customWidth="1"/>
    <col min="89" max="89" width="15.7265625" style="4" customWidth="1"/>
    <col min="90" max="90" width="12.7265625" style="4" customWidth="1"/>
    <col min="91" max="91" width="13.453125" style="4" customWidth="1"/>
    <col min="92" max="92" width="18.81640625" style="4" customWidth="1"/>
    <col min="93" max="93" width="22.453125" style="4" customWidth="1"/>
    <col min="94" max="94" width="16.26953125" style="4" customWidth="1"/>
    <col min="95" max="95" width="17.7265625" style="4" customWidth="1"/>
    <col min="96" max="96" width="18.26953125" style="4" customWidth="1"/>
    <col min="97" max="117" width="14.1796875" style="4" customWidth="1"/>
    <col min="118" max="16384" width="14.453125" style="4"/>
  </cols>
  <sheetData>
    <row r="1" spans="1:117" s="94" customFormat="1" ht="67.5" customHeight="1">
      <c r="A1" s="93" t="s">
        <v>1524</v>
      </c>
      <c r="B1" s="93"/>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c r="AG1" s="93"/>
      <c r="AH1" s="93"/>
      <c r="AI1" s="93"/>
      <c r="AJ1" s="93"/>
      <c r="AK1" s="93"/>
      <c r="AL1" s="93"/>
      <c r="AM1" s="93"/>
      <c r="AN1" s="93"/>
      <c r="AO1" s="93"/>
      <c r="AP1" s="93"/>
      <c r="AQ1" s="93"/>
      <c r="AR1" s="93"/>
      <c r="AS1" s="93"/>
      <c r="AT1" s="93"/>
      <c r="AU1" s="93"/>
      <c r="AV1" s="93"/>
      <c r="AW1" s="93"/>
      <c r="AX1" s="93"/>
      <c r="AY1" s="93"/>
      <c r="AZ1" s="93"/>
      <c r="BA1" s="93"/>
      <c r="BB1" s="93"/>
      <c r="BC1" s="93"/>
      <c r="BD1" s="93"/>
      <c r="BE1" s="93"/>
      <c r="BF1" s="93"/>
      <c r="BG1" s="93"/>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3"/>
      <c r="CR1" s="93"/>
      <c r="CS1" s="93"/>
      <c r="CT1" s="93"/>
      <c r="CU1" s="93"/>
      <c r="CV1" s="93"/>
      <c r="CW1" s="93"/>
      <c r="CX1" s="93"/>
      <c r="CY1" s="93"/>
      <c r="CZ1" s="93"/>
      <c r="DA1" s="93"/>
      <c r="DB1" s="93"/>
      <c r="DC1" s="93"/>
      <c r="DD1" s="93"/>
      <c r="DE1" s="93"/>
      <c r="DF1" s="93"/>
      <c r="DG1" s="93"/>
      <c r="DH1" s="93"/>
      <c r="DI1" s="93"/>
      <c r="DJ1" s="93"/>
      <c r="DK1" s="93"/>
      <c r="DL1" s="93"/>
      <c r="DM1" s="93"/>
    </row>
    <row r="2" spans="1:117" ht="48" customHeight="1">
      <c r="A2" s="1" t="s">
        <v>0</v>
      </c>
      <c r="B2" s="1" t="s">
        <v>1</v>
      </c>
      <c r="C2" s="1" t="s">
        <v>2</v>
      </c>
      <c r="D2" s="1" t="s">
        <v>3</v>
      </c>
      <c r="E2" s="1" t="s">
        <v>4</v>
      </c>
      <c r="F2" s="1" t="s">
        <v>5</v>
      </c>
      <c r="G2" s="1" t="s">
        <v>6</v>
      </c>
      <c r="H2" s="1" t="s">
        <v>7</v>
      </c>
      <c r="I2" s="1" t="s">
        <v>8</v>
      </c>
      <c r="J2" s="1" t="s">
        <v>9</v>
      </c>
      <c r="K2" s="1" t="s">
        <v>10</v>
      </c>
      <c r="L2" s="2" t="s">
        <v>11</v>
      </c>
      <c r="M2" s="2" t="s">
        <v>12</v>
      </c>
      <c r="N2" s="1" t="s">
        <v>13</v>
      </c>
      <c r="O2" s="2" t="s">
        <v>14</v>
      </c>
      <c r="P2" s="1" t="s">
        <v>15</v>
      </c>
      <c r="Q2" s="1" t="s">
        <v>16</v>
      </c>
      <c r="R2" s="1" t="s">
        <v>17</v>
      </c>
      <c r="S2" s="1" t="s">
        <v>18</v>
      </c>
      <c r="T2" s="1" t="s">
        <v>19</v>
      </c>
      <c r="U2" s="1" t="s">
        <v>20</v>
      </c>
      <c r="V2" s="1" t="s">
        <v>21</v>
      </c>
      <c r="W2" s="1" t="s">
        <v>22</v>
      </c>
      <c r="X2" s="1" t="s">
        <v>23</v>
      </c>
      <c r="Y2" s="1" t="s">
        <v>24</v>
      </c>
      <c r="Z2" s="1" t="s">
        <v>25</v>
      </c>
      <c r="AA2" s="1" t="s">
        <v>26</v>
      </c>
      <c r="AB2" s="1" t="s">
        <v>27</v>
      </c>
      <c r="AC2" s="1" t="s">
        <v>28</v>
      </c>
      <c r="AD2" s="1" t="s">
        <v>29</v>
      </c>
      <c r="AE2" s="1" t="s">
        <v>30</v>
      </c>
      <c r="AF2" s="1" t="s">
        <v>31</v>
      </c>
      <c r="AG2" s="1" t="s">
        <v>32</v>
      </c>
      <c r="AH2" s="1" t="s">
        <v>33</v>
      </c>
      <c r="AI2" s="1" t="s">
        <v>34</v>
      </c>
      <c r="AJ2" s="1" t="s">
        <v>35</v>
      </c>
      <c r="AK2" s="1" t="s">
        <v>36</v>
      </c>
      <c r="AL2" s="1" t="s">
        <v>37</v>
      </c>
      <c r="AM2" s="1" t="s">
        <v>38</v>
      </c>
      <c r="AN2" s="1" t="s">
        <v>39</v>
      </c>
      <c r="AO2" s="1" t="s">
        <v>40</v>
      </c>
      <c r="AP2" s="1" t="s">
        <v>41</v>
      </c>
      <c r="AQ2" s="1" t="s">
        <v>42</v>
      </c>
      <c r="AR2" s="1" t="s">
        <v>43</v>
      </c>
      <c r="AS2" s="1" t="s">
        <v>44</v>
      </c>
      <c r="AT2" s="1" t="s">
        <v>45</v>
      </c>
      <c r="AU2" s="1" t="s">
        <v>46</v>
      </c>
      <c r="AV2" s="1" t="s">
        <v>47</v>
      </c>
      <c r="AW2" s="1" t="s">
        <v>48</v>
      </c>
      <c r="AX2" s="1" t="s">
        <v>49</v>
      </c>
      <c r="AY2" s="1" t="s">
        <v>50</v>
      </c>
      <c r="AZ2" s="1" t="s">
        <v>51</v>
      </c>
      <c r="BA2" s="1" t="s">
        <v>52</v>
      </c>
      <c r="BB2" s="1" t="s">
        <v>21</v>
      </c>
      <c r="BC2" s="1" t="s">
        <v>53</v>
      </c>
      <c r="BD2" s="1" t="s">
        <v>54</v>
      </c>
      <c r="BE2" s="1" t="s">
        <v>55</v>
      </c>
      <c r="BF2" s="1" t="s">
        <v>56</v>
      </c>
      <c r="BG2" s="1" t="s">
        <v>57</v>
      </c>
      <c r="BH2" s="1" t="s">
        <v>58</v>
      </c>
      <c r="BI2" s="1" t="s">
        <v>59</v>
      </c>
      <c r="BJ2" s="1" t="s">
        <v>60</v>
      </c>
      <c r="BK2" s="1" t="s">
        <v>61</v>
      </c>
      <c r="BL2" s="1" t="s">
        <v>62</v>
      </c>
      <c r="BM2" s="1" t="s">
        <v>63</v>
      </c>
      <c r="BN2" s="1" t="s">
        <v>64</v>
      </c>
      <c r="BO2" s="1" t="s">
        <v>65</v>
      </c>
      <c r="BP2" s="1" t="s">
        <v>66</v>
      </c>
      <c r="BQ2" s="1" t="s">
        <v>67</v>
      </c>
      <c r="BR2" s="1" t="s">
        <v>68</v>
      </c>
      <c r="BS2" s="1" t="s">
        <v>69</v>
      </c>
      <c r="BT2" s="1" t="s">
        <v>70</v>
      </c>
      <c r="BU2" s="1" t="s">
        <v>71</v>
      </c>
      <c r="BV2" s="1" t="s">
        <v>72</v>
      </c>
      <c r="BW2" s="1" t="s">
        <v>73</v>
      </c>
      <c r="BX2" s="1" t="s">
        <v>74</v>
      </c>
      <c r="BY2" s="1" t="s">
        <v>75</v>
      </c>
      <c r="BZ2" s="1" t="s">
        <v>1520</v>
      </c>
      <c r="CA2" s="1"/>
      <c r="CB2" s="1" t="s">
        <v>76</v>
      </c>
      <c r="CC2" s="1" t="s">
        <v>77</v>
      </c>
      <c r="CD2" s="1" t="s">
        <v>78</v>
      </c>
      <c r="CE2" s="1" t="s">
        <v>79</v>
      </c>
      <c r="CF2" s="1" t="s">
        <v>80</v>
      </c>
      <c r="CG2" s="1" t="s">
        <v>81</v>
      </c>
      <c r="CH2" s="1" t="s">
        <v>82</v>
      </c>
      <c r="CI2" s="1" t="s">
        <v>83</v>
      </c>
      <c r="CJ2" s="1" t="s">
        <v>84</v>
      </c>
      <c r="CK2" s="1" t="s">
        <v>85</v>
      </c>
      <c r="CL2" s="1" t="s">
        <v>86</v>
      </c>
      <c r="CM2" s="1" t="s">
        <v>87</v>
      </c>
      <c r="CN2" s="1" t="s">
        <v>88</v>
      </c>
      <c r="CO2" s="1" t="s">
        <v>89</v>
      </c>
      <c r="CP2" s="1" t="s">
        <v>90</v>
      </c>
      <c r="CQ2" s="1" t="s">
        <v>91</v>
      </c>
      <c r="CR2" s="1" t="s">
        <v>92</v>
      </c>
      <c r="CS2" s="1" t="s">
        <v>93</v>
      </c>
      <c r="CT2" s="3"/>
      <c r="CU2" s="3"/>
      <c r="CV2" s="3"/>
      <c r="CW2" s="3"/>
      <c r="CX2" s="3"/>
      <c r="CY2" s="3"/>
      <c r="CZ2" s="3"/>
      <c r="DA2" s="3"/>
      <c r="DB2" s="3"/>
      <c r="DC2" s="3"/>
      <c r="DD2" s="3"/>
      <c r="DE2" s="3"/>
      <c r="DF2" s="3"/>
      <c r="DG2" s="3"/>
      <c r="DH2" s="3"/>
      <c r="DI2" s="3"/>
      <c r="DJ2" s="3"/>
      <c r="DK2" s="3"/>
      <c r="DL2" s="3"/>
      <c r="DM2" s="3"/>
    </row>
    <row r="3" spans="1:117" s="23" customFormat="1" ht="81.75" customHeight="1">
      <c r="A3" s="5" t="s">
        <v>95</v>
      </c>
      <c r="B3" s="8" t="s">
        <v>96</v>
      </c>
      <c r="C3" s="5" t="s">
        <v>97</v>
      </c>
      <c r="D3" s="5" t="s">
        <v>98</v>
      </c>
      <c r="E3" s="5">
        <v>11</v>
      </c>
      <c r="F3" s="74">
        <v>131020202030203</v>
      </c>
      <c r="G3" s="5" t="s">
        <v>99</v>
      </c>
      <c r="H3" s="5" t="s">
        <v>94</v>
      </c>
      <c r="I3" s="5">
        <v>1</v>
      </c>
      <c r="J3" s="6">
        <v>44202</v>
      </c>
      <c r="K3" s="5" t="s">
        <v>100</v>
      </c>
      <c r="L3" s="9">
        <v>88851873</v>
      </c>
      <c r="M3" s="9">
        <v>8077443</v>
      </c>
      <c r="N3" s="6">
        <v>44526</v>
      </c>
      <c r="O3" s="9">
        <v>4846466</v>
      </c>
      <c r="P3" s="9">
        <f t="shared" ref="P3:P34" si="0">L3+O3</f>
        <v>93698339</v>
      </c>
      <c r="Q3" s="5" t="s">
        <v>101</v>
      </c>
      <c r="R3" s="6">
        <v>44526</v>
      </c>
      <c r="S3" s="5" t="s">
        <v>102</v>
      </c>
      <c r="T3" s="6" t="s">
        <v>94</v>
      </c>
      <c r="U3" s="6" t="s">
        <v>94</v>
      </c>
      <c r="V3" s="8" t="s">
        <v>103</v>
      </c>
      <c r="W3" s="10">
        <v>52229375</v>
      </c>
      <c r="X3" s="10">
        <v>0</v>
      </c>
      <c r="Y3" s="10" t="s">
        <v>104</v>
      </c>
      <c r="Z3" s="10" t="s">
        <v>105</v>
      </c>
      <c r="AA3" s="10" t="s">
        <v>106</v>
      </c>
      <c r="AB3" s="6">
        <v>27701</v>
      </c>
      <c r="AC3" s="6" t="s">
        <v>107</v>
      </c>
      <c r="AD3" s="6" t="s">
        <v>108</v>
      </c>
      <c r="AE3" s="6" t="s">
        <v>108</v>
      </c>
      <c r="AF3" s="6" t="s">
        <v>109</v>
      </c>
      <c r="AG3" s="6" t="s">
        <v>110</v>
      </c>
      <c r="AH3" s="6" t="s">
        <v>111</v>
      </c>
      <c r="AI3" s="6" t="s">
        <v>112</v>
      </c>
      <c r="AJ3" s="5">
        <v>3813000</v>
      </c>
      <c r="AK3" s="11" t="s">
        <v>113</v>
      </c>
      <c r="AL3" s="10" t="s">
        <v>114</v>
      </c>
      <c r="AM3" s="10" t="s">
        <v>115</v>
      </c>
      <c r="AN3" s="10" t="s">
        <v>94</v>
      </c>
      <c r="AO3" s="10" t="s">
        <v>94</v>
      </c>
      <c r="AP3" s="10" t="s">
        <v>94</v>
      </c>
      <c r="AQ3" s="10" t="s">
        <v>94</v>
      </c>
      <c r="AR3" s="12" t="s">
        <v>116</v>
      </c>
      <c r="AS3" s="5">
        <v>1</v>
      </c>
      <c r="AT3" s="6">
        <v>44209</v>
      </c>
      <c r="AU3" s="10">
        <v>307</v>
      </c>
      <c r="AV3" s="6">
        <v>44513</v>
      </c>
      <c r="AW3" s="10">
        <v>320</v>
      </c>
      <c r="AX3" s="6">
        <v>44526</v>
      </c>
      <c r="AY3" s="13">
        <v>44209</v>
      </c>
      <c r="AZ3" s="13">
        <v>44560</v>
      </c>
      <c r="BA3" s="5" t="s">
        <v>94</v>
      </c>
      <c r="BB3" s="8" t="str">
        <f t="shared" ref="BB3:BB34" si="1">V3</f>
        <v>INGRITH ASTRID BERNAL ORJUELA</v>
      </c>
      <c r="BC3" s="14">
        <f t="shared" ref="BC3:BC34" si="2">P3</f>
        <v>93698339</v>
      </c>
      <c r="BD3" s="14" t="str">
        <f t="shared" ref="BD3:BD30" si="3">D3</f>
        <v>2 2. Meses</v>
      </c>
      <c r="BE3" s="15">
        <f t="shared" ref="BE3:BE30" si="4">E3</f>
        <v>11</v>
      </c>
      <c r="BF3" s="9">
        <v>4846469</v>
      </c>
      <c r="BG3" s="14">
        <v>8077443</v>
      </c>
      <c r="BH3" s="14">
        <v>8077443</v>
      </c>
      <c r="BI3" s="14">
        <v>8077443</v>
      </c>
      <c r="BJ3" s="14">
        <v>8077443</v>
      </c>
      <c r="BK3" s="14">
        <v>8077443</v>
      </c>
      <c r="BL3" s="16">
        <v>8077443</v>
      </c>
      <c r="BM3" s="17">
        <v>8077443</v>
      </c>
      <c r="BN3" s="16">
        <v>8077443</v>
      </c>
      <c r="BO3" s="18">
        <v>8077443</v>
      </c>
      <c r="BP3" s="18">
        <f>8077443+3230974+4846466</f>
        <v>16154883</v>
      </c>
      <c r="BQ3" s="18">
        <v>0</v>
      </c>
      <c r="BR3" s="5"/>
      <c r="BS3" s="5"/>
      <c r="BT3" s="5"/>
      <c r="BU3" s="5"/>
      <c r="BV3" s="5"/>
      <c r="BW3" s="5"/>
      <c r="BX3" s="5"/>
      <c r="BY3" s="5"/>
      <c r="BZ3" s="5"/>
      <c r="CA3" s="5"/>
      <c r="CB3" s="16">
        <f t="shared" ref="CB3:CB170" si="5">SUM(BF3:CA3)</f>
        <v>93698339</v>
      </c>
      <c r="CC3" s="19">
        <f t="shared" ref="CC3:CC170" si="6">CB3/BC3</f>
        <v>1</v>
      </c>
      <c r="CD3" s="5" t="s">
        <v>117</v>
      </c>
      <c r="CE3" s="20"/>
      <c r="CF3" s="20"/>
      <c r="CG3" s="20"/>
      <c r="CH3" s="20"/>
      <c r="CI3" s="20"/>
      <c r="CJ3" s="20">
        <v>14</v>
      </c>
      <c r="CK3" s="20">
        <v>14</v>
      </c>
      <c r="CL3" s="20" t="s">
        <v>118</v>
      </c>
      <c r="CM3" s="21">
        <v>44554</v>
      </c>
      <c r="CN3" s="9">
        <v>4846466</v>
      </c>
      <c r="CO3" s="9">
        <f t="shared" ref="CO3:CO94" si="7">+CN3</f>
        <v>4846466</v>
      </c>
      <c r="CP3" s="14">
        <f t="shared" ref="CP3:CP170" si="8">+CB3</f>
        <v>93698339</v>
      </c>
      <c r="CQ3" s="14">
        <f t="shared" ref="CQ3:CQ170" si="9">BC3-CB3</f>
        <v>0</v>
      </c>
      <c r="CR3" s="5"/>
      <c r="CS3" s="5"/>
      <c r="CT3" s="22"/>
      <c r="CU3" s="22"/>
      <c r="CV3" s="22"/>
      <c r="CW3" s="22"/>
      <c r="CX3" s="22"/>
      <c r="CY3" s="22"/>
      <c r="CZ3" s="22"/>
      <c r="DA3" s="22"/>
      <c r="DB3" s="22"/>
      <c r="DC3" s="22"/>
      <c r="DD3" s="22"/>
      <c r="DE3" s="22"/>
      <c r="DF3" s="22"/>
      <c r="DG3" s="22"/>
      <c r="DH3" s="22"/>
      <c r="DI3" s="22"/>
      <c r="DJ3" s="22"/>
      <c r="DK3" s="22"/>
      <c r="DL3" s="22"/>
      <c r="DM3" s="22"/>
    </row>
    <row r="4" spans="1:117" s="23" customFormat="1" ht="81.75" customHeight="1">
      <c r="A4" s="5" t="s">
        <v>119</v>
      </c>
      <c r="B4" s="8" t="s">
        <v>120</v>
      </c>
      <c r="C4" s="5" t="s">
        <v>97</v>
      </c>
      <c r="D4" s="5" t="s">
        <v>98</v>
      </c>
      <c r="E4" s="5">
        <v>11</v>
      </c>
      <c r="F4" s="74" t="s">
        <v>121</v>
      </c>
      <c r="G4" s="5" t="s">
        <v>122</v>
      </c>
      <c r="H4" s="5">
        <v>1082001052</v>
      </c>
      <c r="I4" s="5">
        <v>15</v>
      </c>
      <c r="J4" s="6">
        <v>44202</v>
      </c>
      <c r="K4" s="5" t="s">
        <v>123</v>
      </c>
      <c r="L4" s="9">
        <v>32309772</v>
      </c>
      <c r="M4" s="9">
        <v>2937252</v>
      </c>
      <c r="N4" s="6">
        <v>44540</v>
      </c>
      <c r="O4" s="9">
        <v>1762351</v>
      </c>
      <c r="P4" s="9">
        <f t="shared" si="0"/>
        <v>34072123</v>
      </c>
      <c r="Q4" s="5" t="s">
        <v>101</v>
      </c>
      <c r="R4" s="6">
        <v>44540</v>
      </c>
      <c r="S4" s="5" t="s">
        <v>102</v>
      </c>
      <c r="T4" s="5" t="s">
        <v>94</v>
      </c>
      <c r="U4" s="5" t="s">
        <v>94</v>
      </c>
      <c r="V4" s="8" t="s">
        <v>124</v>
      </c>
      <c r="W4" s="10">
        <v>1073516700</v>
      </c>
      <c r="X4" s="10">
        <v>1</v>
      </c>
      <c r="Y4" s="10" t="s">
        <v>104</v>
      </c>
      <c r="Z4" s="10" t="s">
        <v>105</v>
      </c>
      <c r="AA4" s="10" t="s">
        <v>106</v>
      </c>
      <c r="AB4" s="6">
        <v>34822</v>
      </c>
      <c r="AC4" s="5" t="s">
        <v>107</v>
      </c>
      <c r="AD4" s="6" t="s">
        <v>108</v>
      </c>
      <c r="AE4" s="6" t="s">
        <v>108</v>
      </c>
      <c r="AF4" s="5" t="s">
        <v>125</v>
      </c>
      <c r="AG4" s="5" t="s">
        <v>126</v>
      </c>
      <c r="AH4" s="5" t="s">
        <v>111</v>
      </c>
      <c r="AI4" s="10" t="s">
        <v>127</v>
      </c>
      <c r="AJ4" s="5">
        <v>3813000</v>
      </c>
      <c r="AK4" s="10" t="s">
        <v>128</v>
      </c>
      <c r="AL4" s="10" t="s">
        <v>129</v>
      </c>
      <c r="AM4" s="10" t="s">
        <v>130</v>
      </c>
      <c r="AN4" s="10" t="s">
        <v>94</v>
      </c>
      <c r="AO4" s="10" t="s">
        <v>94</v>
      </c>
      <c r="AP4" s="10" t="s">
        <v>94</v>
      </c>
      <c r="AQ4" s="10" t="s">
        <v>94</v>
      </c>
      <c r="AR4" s="12" t="s">
        <v>131</v>
      </c>
      <c r="AS4" s="5">
        <v>2</v>
      </c>
      <c r="AT4" s="6">
        <v>44209</v>
      </c>
      <c r="AU4" s="10">
        <v>323</v>
      </c>
      <c r="AV4" s="6">
        <v>44533</v>
      </c>
      <c r="AW4" s="10">
        <v>335</v>
      </c>
      <c r="AX4" s="6">
        <v>44540</v>
      </c>
      <c r="AY4" s="13">
        <v>44209</v>
      </c>
      <c r="AZ4" s="13">
        <v>44561</v>
      </c>
      <c r="BA4" s="5" t="s">
        <v>94</v>
      </c>
      <c r="BB4" s="8" t="str">
        <f t="shared" si="1"/>
        <v>LUISA FERNANDA RODRIGUEZ VEGA</v>
      </c>
      <c r="BC4" s="14">
        <f t="shared" si="2"/>
        <v>34072123</v>
      </c>
      <c r="BD4" s="14" t="str">
        <f t="shared" si="3"/>
        <v>2 2. Meses</v>
      </c>
      <c r="BE4" s="15">
        <f t="shared" si="4"/>
        <v>11</v>
      </c>
      <c r="BF4" s="9">
        <v>1762351</v>
      </c>
      <c r="BG4" s="14">
        <v>2937252</v>
      </c>
      <c r="BH4" s="14">
        <v>2937252</v>
      </c>
      <c r="BI4" s="14">
        <v>2937252</v>
      </c>
      <c r="BJ4" s="14">
        <v>2937252</v>
      </c>
      <c r="BK4" s="14">
        <v>2937252</v>
      </c>
      <c r="BL4" s="16">
        <v>2937252</v>
      </c>
      <c r="BM4" s="17">
        <v>2937252</v>
      </c>
      <c r="BN4" s="16">
        <v>2937252</v>
      </c>
      <c r="BO4" s="18">
        <v>2937252</v>
      </c>
      <c r="BP4" s="18">
        <v>2937252</v>
      </c>
      <c r="BQ4" s="18">
        <f>1174901+1762351</f>
        <v>2937252</v>
      </c>
      <c r="BR4" s="5"/>
      <c r="BS4" s="5"/>
      <c r="BT4" s="5"/>
      <c r="BU4" s="5"/>
      <c r="BV4" s="5"/>
      <c r="BW4" s="5"/>
      <c r="BX4" s="5"/>
      <c r="BY4" s="5"/>
      <c r="BZ4" s="5"/>
      <c r="CA4" s="5"/>
      <c r="CB4" s="16">
        <f t="shared" si="5"/>
        <v>34072123</v>
      </c>
      <c r="CC4" s="19">
        <f t="shared" si="6"/>
        <v>1</v>
      </c>
      <c r="CD4" s="24" t="s">
        <v>117</v>
      </c>
      <c r="CE4" s="25"/>
      <c r="CF4" s="25"/>
      <c r="CG4" s="25"/>
      <c r="CH4" s="25"/>
      <c r="CI4" s="25"/>
      <c r="CJ4" s="25">
        <v>14</v>
      </c>
      <c r="CK4" s="25">
        <v>14</v>
      </c>
      <c r="CL4" s="20" t="s">
        <v>132</v>
      </c>
      <c r="CM4" s="21">
        <v>44560</v>
      </c>
      <c r="CN4" s="9">
        <v>1762351</v>
      </c>
      <c r="CO4" s="9">
        <f t="shared" si="7"/>
        <v>1762351</v>
      </c>
      <c r="CP4" s="14">
        <f t="shared" si="8"/>
        <v>34072123</v>
      </c>
      <c r="CQ4" s="14">
        <f t="shared" si="9"/>
        <v>0</v>
      </c>
      <c r="CR4" s="5"/>
      <c r="CS4" s="5"/>
      <c r="CT4" s="22"/>
      <c r="CU4" s="22"/>
      <c r="CV4" s="22"/>
      <c r="CW4" s="22"/>
      <c r="CX4" s="22"/>
      <c r="CY4" s="22"/>
      <c r="CZ4" s="22"/>
      <c r="DA4" s="22"/>
      <c r="DB4" s="22"/>
      <c r="DC4" s="22"/>
      <c r="DD4" s="22"/>
      <c r="DE4" s="22"/>
      <c r="DF4" s="22"/>
      <c r="DG4" s="22"/>
      <c r="DH4" s="22"/>
      <c r="DI4" s="22"/>
      <c r="DJ4" s="22"/>
      <c r="DK4" s="22"/>
      <c r="DL4" s="22"/>
      <c r="DM4" s="22"/>
    </row>
    <row r="5" spans="1:117" s="23" customFormat="1" ht="81.75" customHeight="1">
      <c r="A5" s="5" t="s">
        <v>133</v>
      </c>
      <c r="B5" s="8" t="s">
        <v>134</v>
      </c>
      <c r="C5" s="5" t="s">
        <v>97</v>
      </c>
      <c r="D5" s="5" t="s">
        <v>136</v>
      </c>
      <c r="E5" s="5">
        <v>345</v>
      </c>
      <c r="F5" s="74">
        <v>131020202030203</v>
      </c>
      <c r="G5" s="5" t="s">
        <v>99</v>
      </c>
      <c r="H5" s="5" t="s">
        <v>94</v>
      </c>
      <c r="I5" s="5">
        <v>17</v>
      </c>
      <c r="J5" s="6">
        <v>44203</v>
      </c>
      <c r="K5" s="5" t="s">
        <v>100</v>
      </c>
      <c r="L5" s="9">
        <v>84445995</v>
      </c>
      <c r="M5" s="9">
        <v>7343130</v>
      </c>
      <c r="N5" s="6" t="s">
        <v>94</v>
      </c>
      <c r="O5" s="9">
        <v>0</v>
      </c>
      <c r="P5" s="9">
        <f t="shared" si="0"/>
        <v>84445995</v>
      </c>
      <c r="Q5" s="6" t="s">
        <v>94</v>
      </c>
      <c r="R5" s="6" t="s">
        <v>94</v>
      </c>
      <c r="S5" s="6" t="s">
        <v>94</v>
      </c>
      <c r="T5" s="6" t="s">
        <v>94</v>
      </c>
      <c r="U5" s="6" t="s">
        <v>94</v>
      </c>
      <c r="V5" s="8" t="s">
        <v>137</v>
      </c>
      <c r="W5" s="10">
        <v>1111195083</v>
      </c>
      <c r="X5" s="10">
        <v>1</v>
      </c>
      <c r="Y5" s="10" t="s">
        <v>104</v>
      </c>
      <c r="Z5" s="10" t="s">
        <v>105</v>
      </c>
      <c r="AA5" s="10" t="s">
        <v>106</v>
      </c>
      <c r="AB5" s="6">
        <v>32304</v>
      </c>
      <c r="AC5" s="6" t="s">
        <v>107</v>
      </c>
      <c r="AD5" s="5" t="s">
        <v>138</v>
      </c>
      <c r="AE5" s="5" t="s">
        <v>139</v>
      </c>
      <c r="AF5" s="5" t="s">
        <v>125</v>
      </c>
      <c r="AG5" s="5" t="s">
        <v>140</v>
      </c>
      <c r="AH5" s="5" t="s">
        <v>111</v>
      </c>
      <c r="AI5" s="10" t="s">
        <v>141</v>
      </c>
      <c r="AJ5" s="5">
        <v>3813000</v>
      </c>
      <c r="AK5" s="10" t="s">
        <v>142</v>
      </c>
      <c r="AL5" s="10" t="s">
        <v>143</v>
      </c>
      <c r="AM5" s="10" t="s">
        <v>144</v>
      </c>
      <c r="AN5" s="10" t="s">
        <v>94</v>
      </c>
      <c r="AO5" s="10" t="s">
        <v>94</v>
      </c>
      <c r="AP5" s="10" t="s">
        <v>94</v>
      </c>
      <c r="AQ5" s="10" t="s">
        <v>94</v>
      </c>
      <c r="AR5" s="12" t="s">
        <v>145</v>
      </c>
      <c r="AS5" s="5">
        <v>5</v>
      </c>
      <c r="AT5" s="6">
        <v>44211</v>
      </c>
      <c r="AU5" s="10" t="s">
        <v>94</v>
      </c>
      <c r="AV5" s="10" t="s">
        <v>94</v>
      </c>
      <c r="AW5" s="10" t="s">
        <v>94</v>
      </c>
      <c r="AX5" s="10" t="s">
        <v>94</v>
      </c>
      <c r="AY5" s="13">
        <v>44211</v>
      </c>
      <c r="AZ5" s="13">
        <v>44560</v>
      </c>
      <c r="BA5" s="5" t="s">
        <v>94</v>
      </c>
      <c r="BB5" s="8" t="str">
        <f t="shared" si="1"/>
        <v>JESHIKA ALEXANDRA CUARTAS JIMENEZ</v>
      </c>
      <c r="BC5" s="14">
        <f t="shared" si="2"/>
        <v>84445995</v>
      </c>
      <c r="BD5" s="14" t="str">
        <f t="shared" si="3"/>
        <v>1 1. Días</v>
      </c>
      <c r="BE5" s="15">
        <f t="shared" si="4"/>
        <v>345</v>
      </c>
      <c r="BF5" s="9">
        <v>3916336</v>
      </c>
      <c r="BG5" s="14">
        <v>7343130</v>
      </c>
      <c r="BH5" s="14">
        <v>7343130</v>
      </c>
      <c r="BI5" s="14">
        <v>7343130</v>
      </c>
      <c r="BJ5" s="14">
        <v>7343130</v>
      </c>
      <c r="BK5" s="14">
        <v>7343130</v>
      </c>
      <c r="BL5" s="16">
        <v>7343130</v>
      </c>
      <c r="BM5" s="17">
        <v>7343130</v>
      </c>
      <c r="BN5" s="16">
        <v>7343130</v>
      </c>
      <c r="BO5" s="18">
        <v>7343130</v>
      </c>
      <c r="BP5" s="18">
        <v>7343130</v>
      </c>
      <c r="BQ5" s="18">
        <v>7098359</v>
      </c>
      <c r="BR5" s="5"/>
      <c r="BS5" s="5"/>
      <c r="BT5" s="5"/>
      <c r="BU5" s="5"/>
      <c r="BV5" s="5"/>
      <c r="BW5" s="5"/>
      <c r="BX5" s="5"/>
      <c r="BY5" s="5"/>
      <c r="BZ5" s="5"/>
      <c r="CA5" s="5"/>
      <c r="CB5" s="16">
        <f t="shared" si="5"/>
        <v>84445995</v>
      </c>
      <c r="CC5" s="19">
        <f t="shared" si="6"/>
        <v>1</v>
      </c>
      <c r="CD5" s="24" t="s">
        <v>117</v>
      </c>
      <c r="CE5" s="25"/>
      <c r="CF5" s="25"/>
      <c r="CG5" s="25"/>
      <c r="CH5" s="25"/>
      <c r="CI5" s="25"/>
      <c r="CJ5" s="25">
        <v>12</v>
      </c>
      <c r="CK5" s="25">
        <v>12</v>
      </c>
      <c r="CL5" s="20" t="s">
        <v>146</v>
      </c>
      <c r="CM5" s="21">
        <v>44559</v>
      </c>
      <c r="CN5" s="9">
        <v>7098359</v>
      </c>
      <c r="CO5" s="9">
        <f t="shared" si="7"/>
        <v>7098359</v>
      </c>
      <c r="CP5" s="14">
        <f t="shared" si="8"/>
        <v>84445995</v>
      </c>
      <c r="CQ5" s="14">
        <f t="shared" si="9"/>
        <v>0</v>
      </c>
      <c r="CR5" s="5"/>
      <c r="CS5" s="5"/>
      <c r="CT5" s="22"/>
      <c r="CU5" s="22"/>
      <c r="CV5" s="22"/>
      <c r="CW5" s="22"/>
      <c r="CX5" s="22"/>
      <c r="CY5" s="22"/>
      <c r="CZ5" s="22"/>
      <c r="DA5" s="22"/>
      <c r="DB5" s="22"/>
      <c r="DC5" s="22"/>
      <c r="DD5" s="22"/>
      <c r="DE5" s="22"/>
      <c r="DF5" s="22"/>
      <c r="DG5" s="22"/>
      <c r="DH5" s="22"/>
      <c r="DI5" s="22"/>
      <c r="DJ5" s="22"/>
      <c r="DK5" s="22"/>
      <c r="DL5" s="22"/>
      <c r="DM5" s="22"/>
    </row>
    <row r="6" spans="1:117" s="23" customFormat="1" ht="81.75" customHeight="1">
      <c r="A6" s="5" t="s">
        <v>147</v>
      </c>
      <c r="B6" s="8" t="s">
        <v>148</v>
      </c>
      <c r="C6" s="5" t="s">
        <v>97</v>
      </c>
      <c r="D6" s="5" t="s">
        <v>98</v>
      </c>
      <c r="E6" s="5">
        <v>11</v>
      </c>
      <c r="F6" s="74" t="s">
        <v>149</v>
      </c>
      <c r="G6" s="5" t="s">
        <v>150</v>
      </c>
      <c r="H6" s="5">
        <v>1082001052</v>
      </c>
      <c r="I6" s="5">
        <v>42</v>
      </c>
      <c r="J6" s="6">
        <v>44203</v>
      </c>
      <c r="K6" s="5" t="s">
        <v>123</v>
      </c>
      <c r="L6" s="9">
        <v>113084202</v>
      </c>
      <c r="M6" s="9">
        <v>10280382</v>
      </c>
      <c r="N6" s="6" t="s">
        <v>94</v>
      </c>
      <c r="O6" s="9">
        <v>0</v>
      </c>
      <c r="P6" s="9">
        <f t="shared" si="0"/>
        <v>113084202</v>
      </c>
      <c r="Q6" s="6" t="s">
        <v>94</v>
      </c>
      <c r="R6" s="6" t="s">
        <v>94</v>
      </c>
      <c r="S6" s="6" t="s">
        <v>94</v>
      </c>
      <c r="T6" s="6" t="s">
        <v>94</v>
      </c>
      <c r="U6" s="6" t="s">
        <v>94</v>
      </c>
      <c r="V6" s="8" t="s">
        <v>151</v>
      </c>
      <c r="W6" s="10">
        <v>1023916955</v>
      </c>
      <c r="X6" s="10">
        <v>5</v>
      </c>
      <c r="Y6" s="10" t="s">
        <v>104</v>
      </c>
      <c r="Z6" s="10" t="s">
        <v>105</v>
      </c>
      <c r="AA6" s="10" t="s">
        <v>106</v>
      </c>
      <c r="AB6" s="6">
        <v>33613</v>
      </c>
      <c r="AC6" s="5" t="s">
        <v>107</v>
      </c>
      <c r="AD6" s="5" t="s">
        <v>138</v>
      </c>
      <c r="AE6" s="5" t="s">
        <v>152</v>
      </c>
      <c r="AF6" s="5" t="s">
        <v>153</v>
      </c>
      <c r="AG6" s="5" t="s">
        <v>140</v>
      </c>
      <c r="AH6" s="5" t="s">
        <v>111</v>
      </c>
      <c r="AI6" s="10" t="s">
        <v>154</v>
      </c>
      <c r="AJ6" s="5">
        <v>3813000</v>
      </c>
      <c r="AK6" s="10" t="s">
        <v>155</v>
      </c>
      <c r="AL6" s="10" t="s">
        <v>156</v>
      </c>
      <c r="AM6" s="10" t="s">
        <v>157</v>
      </c>
      <c r="AN6" s="10" t="s">
        <v>94</v>
      </c>
      <c r="AO6" s="10" t="s">
        <v>94</v>
      </c>
      <c r="AP6" s="10" t="s">
        <v>94</v>
      </c>
      <c r="AQ6" s="10" t="s">
        <v>94</v>
      </c>
      <c r="AR6" s="12" t="s">
        <v>158</v>
      </c>
      <c r="AS6" s="5">
        <v>14</v>
      </c>
      <c r="AT6" s="6">
        <v>44211</v>
      </c>
      <c r="AU6" s="10" t="s">
        <v>94</v>
      </c>
      <c r="AV6" s="5" t="s">
        <v>94</v>
      </c>
      <c r="AW6" s="10" t="s">
        <v>94</v>
      </c>
      <c r="AX6" s="5" t="s">
        <v>94</v>
      </c>
      <c r="AY6" s="13">
        <v>44212</v>
      </c>
      <c r="AZ6" s="13">
        <v>44545</v>
      </c>
      <c r="BA6" s="5" t="s">
        <v>94</v>
      </c>
      <c r="BB6" s="8" t="str">
        <f t="shared" si="1"/>
        <v xml:space="preserve">ANYI SHARLYN MARIN CAMARGO </v>
      </c>
      <c r="BC6" s="14">
        <f t="shared" si="2"/>
        <v>113084202</v>
      </c>
      <c r="BD6" s="14" t="str">
        <f t="shared" si="3"/>
        <v>2 2. Meses</v>
      </c>
      <c r="BE6" s="15">
        <f t="shared" si="4"/>
        <v>11</v>
      </c>
      <c r="BF6" s="9">
        <v>5140191</v>
      </c>
      <c r="BG6" s="14">
        <v>10280382</v>
      </c>
      <c r="BH6" s="14">
        <v>10280382</v>
      </c>
      <c r="BI6" s="14">
        <v>10280382</v>
      </c>
      <c r="BJ6" s="14">
        <v>10280382</v>
      </c>
      <c r="BK6" s="14">
        <v>10280382</v>
      </c>
      <c r="BL6" s="16">
        <v>10280382</v>
      </c>
      <c r="BM6" s="17">
        <v>10280382</v>
      </c>
      <c r="BN6" s="16">
        <v>10280382</v>
      </c>
      <c r="BO6" s="18">
        <v>10280382</v>
      </c>
      <c r="BP6" s="18">
        <f>10280382+5140191</f>
        <v>15420573</v>
      </c>
      <c r="BQ6" s="18">
        <v>0</v>
      </c>
      <c r="BR6" s="5"/>
      <c r="BS6" s="5"/>
      <c r="BT6" s="5"/>
      <c r="BU6" s="5"/>
      <c r="BV6" s="5"/>
      <c r="BW6" s="5"/>
      <c r="BX6" s="5"/>
      <c r="BY6" s="5"/>
      <c r="BZ6" s="5"/>
      <c r="CA6" s="5"/>
      <c r="CB6" s="16">
        <f t="shared" si="5"/>
        <v>113084202</v>
      </c>
      <c r="CC6" s="19">
        <f t="shared" si="6"/>
        <v>1</v>
      </c>
      <c r="CD6" s="24" t="s">
        <v>117</v>
      </c>
      <c r="CE6" s="25"/>
      <c r="CF6" s="25"/>
      <c r="CG6" s="25"/>
      <c r="CH6" s="25"/>
      <c r="CI6" s="25"/>
      <c r="CJ6" s="25">
        <v>12</v>
      </c>
      <c r="CK6" s="25">
        <v>12</v>
      </c>
      <c r="CL6" s="20" t="s">
        <v>159</v>
      </c>
      <c r="CM6" s="21">
        <v>44552</v>
      </c>
      <c r="CN6" s="9">
        <v>5140191</v>
      </c>
      <c r="CO6" s="9">
        <f t="shared" si="7"/>
        <v>5140191</v>
      </c>
      <c r="CP6" s="14">
        <f t="shared" si="8"/>
        <v>113084202</v>
      </c>
      <c r="CQ6" s="14">
        <f t="shared" si="9"/>
        <v>0</v>
      </c>
      <c r="CR6" s="5"/>
      <c r="CS6" s="5"/>
      <c r="CT6" s="22"/>
      <c r="CU6" s="22"/>
      <c r="CV6" s="22"/>
      <c r="CW6" s="22"/>
      <c r="CX6" s="22"/>
      <c r="CY6" s="22"/>
      <c r="CZ6" s="22"/>
      <c r="DA6" s="22"/>
      <c r="DB6" s="22"/>
      <c r="DC6" s="22"/>
      <c r="DD6" s="22"/>
      <c r="DE6" s="22"/>
      <c r="DF6" s="22"/>
      <c r="DG6" s="22"/>
      <c r="DH6" s="22"/>
      <c r="DI6" s="22"/>
      <c r="DJ6" s="22"/>
      <c r="DK6" s="22"/>
      <c r="DL6" s="22"/>
      <c r="DM6" s="22"/>
    </row>
    <row r="7" spans="1:117" s="23" customFormat="1" ht="81.75" customHeight="1">
      <c r="A7" s="5" t="s">
        <v>160</v>
      </c>
      <c r="B7" s="8" t="s">
        <v>161</v>
      </c>
      <c r="C7" s="5" t="s">
        <v>97</v>
      </c>
      <c r="D7" s="5" t="s">
        <v>98</v>
      </c>
      <c r="E7" s="5">
        <v>11</v>
      </c>
      <c r="F7" s="74" t="s">
        <v>149</v>
      </c>
      <c r="G7" s="5" t="s">
        <v>150</v>
      </c>
      <c r="H7" s="5">
        <v>1082001052</v>
      </c>
      <c r="I7" s="5">
        <v>48</v>
      </c>
      <c r="J7" s="6">
        <v>44203</v>
      </c>
      <c r="K7" s="5" t="s">
        <v>123</v>
      </c>
      <c r="L7" s="9">
        <v>88851873</v>
      </c>
      <c r="M7" s="9">
        <v>8077443</v>
      </c>
      <c r="N7" s="5" t="s">
        <v>94</v>
      </c>
      <c r="O7" s="9">
        <v>0</v>
      </c>
      <c r="P7" s="9">
        <f t="shared" si="0"/>
        <v>88851873</v>
      </c>
      <c r="Q7" s="5" t="s">
        <v>94</v>
      </c>
      <c r="R7" s="5" t="s">
        <v>94</v>
      </c>
      <c r="S7" s="5" t="s">
        <v>94</v>
      </c>
      <c r="T7" s="5" t="s">
        <v>94</v>
      </c>
      <c r="U7" s="5" t="s">
        <v>94</v>
      </c>
      <c r="V7" s="8" t="s">
        <v>162</v>
      </c>
      <c r="W7" s="10">
        <v>51956199</v>
      </c>
      <c r="X7" s="10">
        <v>5</v>
      </c>
      <c r="Y7" s="10" t="s">
        <v>104</v>
      </c>
      <c r="Z7" s="10" t="s">
        <v>105</v>
      </c>
      <c r="AA7" s="10" t="s">
        <v>106</v>
      </c>
      <c r="AB7" s="6">
        <v>25797</v>
      </c>
      <c r="AC7" s="5" t="s">
        <v>107</v>
      </c>
      <c r="AD7" s="5" t="s">
        <v>163</v>
      </c>
      <c r="AE7" s="5" t="s">
        <v>108</v>
      </c>
      <c r="AF7" s="5" t="s">
        <v>164</v>
      </c>
      <c r="AG7" s="5" t="s">
        <v>140</v>
      </c>
      <c r="AH7" s="5" t="s">
        <v>111</v>
      </c>
      <c r="AI7" s="10" t="s">
        <v>165</v>
      </c>
      <c r="AJ7" s="5">
        <v>3813000</v>
      </c>
      <c r="AK7" s="10" t="s">
        <v>166</v>
      </c>
      <c r="AL7" s="10" t="s">
        <v>156</v>
      </c>
      <c r="AM7" s="10" t="s">
        <v>167</v>
      </c>
      <c r="AN7" s="10" t="s">
        <v>94</v>
      </c>
      <c r="AO7" s="10" t="s">
        <v>94</v>
      </c>
      <c r="AP7" s="10" t="s">
        <v>94</v>
      </c>
      <c r="AQ7" s="10" t="s">
        <v>94</v>
      </c>
      <c r="AR7" s="12" t="s">
        <v>168</v>
      </c>
      <c r="AS7" s="5">
        <v>8</v>
      </c>
      <c r="AT7" s="6">
        <v>44211</v>
      </c>
      <c r="AU7" s="10" t="s">
        <v>94</v>
      </c>
      <c r="AV7" s="5" t="s">
        <v>94</v>
      </c>
      <c r="AW7" s="10" t="s">
        <v>94</v>
      </c>
      <c r="AX7" s="5" t="s">
        <v>94</v>
      </c>
      <c r="AY7" s="13">
        <v>44215</v>
      </c>
      <c r="AZ7" s="13">
        <v>44548</v>
      </c>
      <c r="BA7" s="5" t="s">
        <v>169</v>
      </c>
      <c r="BB7" s="8" t="str">
        <f t="shared" si="1"/>
        <v>MARÍA ANDREA GOMEZ RESTREPO</v>
      </c>
      <c r="BC7" s="14">
        <f t="shared" si="2"/>
        <v>88851873</v>
      </c>
      <c r="BD7" s="14" t="str">
        <f t="shared" si="3"/>
        <v>2 2. Meses</v>
      </c>
      <c r="BE7" s="15">
        <f t="shared" si="4"/>
        <v>11</v>
      </c>
      <c r="BF7" s="9">
        <v>3230977</v>
      </c>
      <c r="BG7" s="14">
        <v>8077443</v>
      </c>
      <c r="BH7" s="14">
        <v>8077443</v>
      </c>
      <c r="BI7" s="14">
        <v>8077443</v>
      </c>
      <c r="BJ7" s="14">
        <v>8077443</v>
      </c>
      <c r="BK7" s="14">
        <v>8077443</v>
      </c>
      <c r="BL7" s="16">
        <v>8077443</v>
      </c>
      <c r="BM7" s="17">
        <v>8077443</v>
      </c>
      <c r="BN7" s="16">
        <v>8077443</v>
      </c>
      <c r="BO7" s="18">
        <v>7269699</v>
      </c>
      <c r="BP7" s="18">
        <v>8885187</v>
      </c>
      <c r="BQ7" s="18">
        <v>4846466</v>
      </c>
      <c r="BR7" s="5"/>
      <c r="BS7" s="5"/>
      <c r="BT7" s="5"/>
      <c r="BU7" s="5"/>
      <c r="BV7" s="5"/>
      <c r="BW7" s="5"/>
      <c r="BX7" s="5"/>
      <c r="BY7" s="5"/>
      <c r="BZ7" s="5"/>
      <c r="CA7" s="5"/>
      <c r="CB7" s="16">
        <f t="shared" si="5"/>
        <v>88851873</v>
      </c>
      <c r="CC7" s="19">
        <f t="shared" si="6"/>
        <v>1</v>
      </c>
      <c r="CD7" s="24" t="s">
        <v>117</v>
      </c>
      <c r="CE7" s="25"/>
      <c r="CF7" s="25"/>
      <c r="CG7" s="25"/>
      <c r="CH7" s="25"/>
      <c r="CI7" s="25"/>
      <c r="CJ7" s="25">
        <v>12</v>
      </c>
      <c r="CK7" s="25">
        <v>12</v>
      </c>
      <c r="CL7" s="20" t="s">
        <v>170</v>
      </c>
      <c r="CM7" s="21">
        <v>44560</v>
      </c>
      <c r="CN7" s="9">
        <v>4846466</v>
      </c>
      <c r="CO7" s="9">
        <f t="shared" si="7"/>
        <v>4846466</v>
      </c>
      <c r="CP7" s="14">
        <f t="shared" si="8"/>
        <v>88851873</v>
      </c>
      <c r="CQ7" s="14">
        <f t="shared" si="9"/>
        <v>0</v>
      </c>
      <c r="CR7" s="5"/>
      <c r="CS7" s="5"/>
      <c r="CT7" s="22"/>
      <c r="CU7" s="22"/>
      <c r="CV7" s="22"/>
      <c r="CW7" s="22"/>
      <c r="CX7" s="22"/>
      <c r="CY7" s="22"/>
      <c r="CZ7" s="22"/>
      <c r="DA7" s="22"/>
      <c r="DB7" s="22"/>
      <c r="DC7" s="22"/>
      <c r="DD7" s="22"/>
      <c r="DE7" s="22"/>
      <c r="DF7" s="22"/>
      <c r="DG7" s="22"/>
      <c r="DH7" s="22"/>
      <c r="DI7" s="22"/>
      <c r="DJ7" s="22"/>
      <c r="DK7" s="22"/>
      <c r="DL7" s="22"/>
      <c r="DM7" s="22"/>
    </row>
    <row r="8" spans="1:117" s="23" customFormat="1" ht="81.75" customHeight="1">
      <c r="A8" s="5" t="s">
        <v>171</v>
      </c>
      <c r="B8" s="8" t="s">
        <v>172</v>
      </c>
      <c r="C8" s="5" t="s">
        <v>97</v>
      </c>
      <c r="D8" s="5" t="s">
        <v>98</v>
      </c>
      <c r="E8" s="5">
        <v>11</v>
      </c>
      <c r="F8" s="74" t="s">
        <v>121</v>
      </c>
      <c r="G8" s="5" t="s">
        <v>122</v>
      </c>
      <c r="H8" s="5">
        <v>1082001052</v>
      </c>
      <c r="I8" s="5">
        <v>11</v>
      </c>
      <c r="J8" s="6">
        <v>44202</v>
      </c>
      <c r="K8" s="5" t="s">
        <v>123</v>
      </c>
      <c r="L8" s="9">
        <v>72696987</v>
      </c>
      <c r="M8" s="9">
        <v>6608817</v>
      </c>
      <c r="N8" s="5" t="s">
        <v>94</v>
      </c>
      <c r="O8" s="9">
        <v>0</v>
      </c>
      <c r="P8" s="9">
        <f t="shared" si="0"/>
        <v>72696987</v>
      </c>
      <c r="Q8" s="5" t="s">
        <v>94</v>
      </c>
      <c r="R8" s="5" t="s">
        <v>94</v>
      </c>
      <c r="S8" s="5" t="s">
        <v>94</v>
      </c>
      <c r="T8" s="5" t="s">
        <v>94</v>
      </c>
      <c r="U8" s="5" t="s">
        <v>94</v>
      </c>
      <c r="V8" s="8" t="s">
        <v>173</v>
      </c>
      <c r="W8" s="10">
        <v>1022973127</v>
      </c>
      <c r="X8" s="10">
        <v>2</v>
      </c>
      <c r="Y8" s="10" t="s">
        <v>104</v>
      </c>
      <c r="Z8" s="10" t="s">
        <v>105</v>
      </c>
      <c r="AA8" s="10" t="s">
        <v>106</v>
      </c>
      <c r="AB8" s="6">
        <v>33590</v>
      </c>
      <c r="AC8" s="5" t="s">
        <v>107</v>
      </c>
      <c r="AD8" s="5" t="s">
        <v>163</v>
      </c>
      <c r="AE8" s="5" t="s">
        <v>108</v>
      </c>
      <c r="AF8" s="5" t="s">
        <v>174</v>
      </c>
      <c r="AG8" s="5" t="s">
        <v>140</v>
      </c>
      <c r="AH8" s="5" t="s">
        <v>111</v>
      </c>
      <c r="AI8" s="10" t="s">
        <v>175</v>
      </c>
      <c r="AJ8" s="5">
        <v>3813000</v>
      </c>
      <c r="AK8" s="10" t="s">
        <v>176</v>
      </c>
      <c r="AL8" s="10" t="s">
        <v>177</v>
      </c>
      <c r="AM8" s="10" t="s">
        <v>178</v>
      </c>
      <c r="AN8" s="10" t="s">
        <v>94</v>
      </c>
      <c r="AO8" s="10" t="s">
        <v>94</v>
      </c>
      <c r="AP8" s="10" t="s">
        <v>94</v>
      </c>
      <c r="AQ8" s="10" t="s">
        <v>94</v>
      </c>
      <c r="AR8" s="12" t="s">
        <v>179</v>
      </c>
      <c r="AS8" s="5">
        <v>11</v>
      </c>
      <c r="AT8" s="6">
        <v>44211</v>
      </c>
      <c r="AU8" s="10" t="s">
        <v>94</v>
      </c>
      <c r="AV8" s="5" t="s">
        <v>94</v>
      </c>
      <c r="AW8" s="10" t="s">
        <v>94</v>
      </c>
      <c r="AX8" s="5" t="s">
        <v>94</v>
      </c>
      <c r="AY8" s="13">
        <v>44214</v>
      </c>
      <c r="AZ8" s="13">
        <v>44547</v>
      </c>
      <c r="BA8" s="5" t="s">
        <v>94</v>
      </c>
      <c r="BB8" s="8" t="str">
        <f t="shared" si="1"/>
        <v xml:space="preserve">ANA YULIETH VELA MOJICA </v>
      </c>
      <c r="BC8" s="14">
        <f t="shared" si="2"/>
        <v>72696987</v>
      </c>
      <c r="BD8" s="14" t="str">
        <f t="shared" si="3"/>
        <v>2 2. Meses</v>
      </c>
      <c r="BE8" s="15">
        <f t="shared" si="4"/>
        <v>11</v>
      </c>
      <c r="BF8" s="9">
        <v>2863821</v>
      </c>
      <c r="BG8" s="14">
        <v>6608817</v>
      </c>
      <c r="BH8" s="14">
        <v>6608817</v>
      </c>
      <c r="BI8" s="14">
        <v>6608817</v>
      </c>
      <c r="BJ8" s="14">
        <v>6608817</v>
      </c>
      <c r="BK8" s="14">
        <v>6608817</v>
      </c>
      <c r="BL8" s="16">
        <v>6608817</v>
      </c>
      <c r="BM8" s="17">
        <v>6608817</v>
      </c>
      <c r="BN8" s="16">
        <v>6608817</v>
      </c>
      <c r="BO8" s="18">
        <v>6608817</v>
      </c>
      <c r="BP8" s="18">
        <v>6608817</v>
      </c>
      <c r="BQ8" s="18">
        <v>3744996</v>
      </c>
      <c r="BR8" s="5"/>
      <c r="BS8" s="5"/>
      <c r="BT8" s="5"/>
      <c r="BU8" s="5"/>
      <c r="BV8" s="5"/>
      <c r="BW8" s="5"/>
      <c r="BX8" s="5"/>
      <c r="BY8" s="5"/>
      <c r="BZ8" s="5"/>
      <c r="CA8" s="5"/>
      <c r="CB8" s="16">
        <f t="shared" si="5"/>
        <v>72696987</v>
      </c>
      <c r="CC8" s="19">
        <f t="shared" si="6"/>
        <v>1</v>
      </c>
      <c r="CD8" s="24" t="s">
        <v>117</v>
      </c>
      <c r="CE8" s="25"/>
      <c r="CF8" s="25"/>
      <c r="CG8" s="25"/>
      <c r="CH8" s="25"/>
      <c r="CI8" s="25"/>
      <c r="CJ8" s="25">
        <v>11</v>
      </c>
      <c r="CK8" s="25">
        <v>11</v>
      </c>
      <c r="CL8" s="20" t="s">
        <v>180</v>
      </c>
      <c r="CM8" s="21">
        <v>44559</v>
      </c>
      <c r="CN8" s="9">
        <v>3744996</v>
      </c>
      <c r="CO8" s="9">
        <f t="shared" si="7"/>
        <v>3744996</v>
      </c>
      <c r="CP8" s="14">
        <f t="shared" si="8"/>
        <v>72696987</v>
      </c>
      <c r="CQ8" s="14">
        <f t="shared" si="9"/>
        <v>0</v>
      </c>
      <c r="CR8" s="5"/>
      <c r="CS8" s="5"/>
      <c r="CT8" s="22"/>
      <c r="CU8" s="22"/>
      <c r="CV8" s="22"/>
      <c r="CW8" s="22"/>
      <c r="CX8" s="22"/>
      <c r="CY8" s="22"/>
      <c r="CZ8" s="22"/>
      <c r="DA8" s="22"/>
      <c r="DB8" s="22"/>
      <c r="DC8" s="22"/>
      <c r="DD8" s="22"/>
      <c r="DE8" s="22"/>
      <c r="DF8" s="22"/>
      <c r="DG8" s="22"/>
      <c r="DH8" s="22"/>
      <c r="DI8" s="22"/>
      <c r="DJ8" s="22"/>
      <c r="DK8" s="22"/>
      <c r="DL8" s="22"/>
      <c r="DM8" s="22"/>
    </row>
    <row r="9" spans="1:117" s="23" customFormat="1" ht="81.75" customHeight="1">
      <c r="A9" s="5" t="s">
        <v>181</v>
      </c>
      <c r="B9" s="8" t="s">
        <v>182</v>
      </c>
      <c r="C9" s="5" t="s">
        <v>97</v>
      </c>
      <c r="D9" s="5" t="s">
        <v>98</v>
      </c>
      <c r="E9" s="5">
        <v>11</v>
      </c>
      <c r="F9" s="74" t="s">
        <v>149</v>
      </c>
      <c r="G9" s="5" t="s">
        <v>150</v>
      </c>
      <c r="H9" s="5">
        <v>1082001052</v>
      </c>
      <c r="I9" s="5">
        <v>44</v>
      </c>
      <c r="J9" s="6">
        <v>44203</v>
      </c>
      <c r="K9" s="5" t="s">
        <v>123</v>
      </c>
      <c r="L9" s="9">
        <v>105006759</v>
      </c>
      <c r="M9" s="26" t="s">
        <v>183</v>
      </c>
      <c r="N9" s="5" t="s">
        <v>94</v>
      </c>
      <c r="O9" s="9">
        <v>0</v>
      </c>
      <c r="P9" s="9">
        <f t="shared" si="0"/>
        <v>105006759</v>
      </c>
      <c r="Q9" s="5" t="s">
        <v>94</v>
      </c>
      <c r="R9" s="5" t="s">
        <v>94</v>
      </c>
      <c r="S9" s="5" t="s">
        <v>94</v>
      </c>
      <c r="T9" s="5" t="s">
        <v>94</v>
      </c>
      <c r="U9" s="5" t="s">
        <v>94</v>
      </c>
      <c r="V9" s="8" t="s">
        <v>184</v>
      </c>
      <c r="W9" s="10">
        <v>51941894</v>
      </c>
      <c r="X9" s="10">
        <v>0</v>
      </c>
      <c r="Y9" s="10" t="s">
        <v>104</v>
      </c>
      <c r="Z9" s="10" t="s">
        <v>105</v>
      </c>
      <c r="AA9" s="10" t="s">
        <v>106</v>
      </c>
      <c r="AB9" s="6">
        <v>25151</v>
      </c>
      <c r="AC9" s="5" t="s">
        <v>107</v>
      </c>
      <c r="AD9" s="5" t="s">
        <v>163</v>
      </c>
      <c r="AE9" s="5" t="s">
        <v>108</v>
      </c>
      <c r="AF9" s="5" t="s">
        <v>153</v>
      </c>
      <c r="AG9" s="5" t="s">
        <v>185</v>
      </c>
      <c r="AH9" s="5" t="s">
        <v>186</v>
      </c>
      <c r="AI9" s="10" t="s">
        <v>187</v>
      </c>
      <c r="AJ9" s="5">
        <v>3813000</v>
      </c>
      <c r="AK9" s="10" t="s">
        <v>188</v>
      </c>
      <c r="AL9" s="10" t="s">
        <v>189</v>
      </c>
      <c r="AM9" s="10" t="s">
        <v>157</v>
      </c>
      <c r="AN9" s="10" t="s">
        <v>94</v>
      </c>
      <c r="AO9" s="10" t="s">
        <v>94</v>
      </c>
      <c r="AP9" s="10" t="s">
        <v>94</v>
      </c>
      <c r="AQ9" s="10" t="s">
        <v>94</v>
      </c>
      <c r="AR9" s="12" t="s">
        <v>190</v>
      </c>
      <c r="AS9" s="5">
        <v>9</v>
      </c>
      <c r="AT9" s="6">
        <v>44211</v>
      </c>
      <c r="AU9" s="10" t="s">
        <v>94</v>
      </c>
      <c r="AV9" s="5" t="s">
        <v>94</v>
      </c>
      <c r="AW9" s="10" t="s">
        <v>94</v>
      </c>
      <c r="AX9" s="10" t="s">
        <v>94</v>
      </c>
      <c r="AY9" s="13">
        <v>44214</v>
      </c>
      <c r="AZ9" s="13">
        <v>44547</v>
      </c>
      <c r="BA9" s="5" t="s">
        <v>94</v>
      </c>
      <c r="BB9" s="8" t="str">
        <f t="shared" si="1"/>
        <v xml:space="preserve">ANGIE RAMIREZ CARREÑO </v>
      </c>
      <c r="BC9" s="14">
        <f t="shared" si="2"/>
        <v>105006759</v>
      </c>
      <c r="BD9" s="14" t="str">
        <f t="shared" si="3"/>
        <v>2 2. Meses</v>
      </c>
      <c r="BE9" s="15">
        <f t="shared" si="4"/>
        <v>11</v>
      </c>
      <c r="BF9" s="9">
        <v>4136630</v>
      </c>
      <c r="BG9" s="14">
        <v>9546069</v>
      </c>
      <c r="BH9" s="14">
        <v>9546069</v>
      </c>
      <c r="BI9" s="14">
        <v>9546069</v>
      </c>
      <c r="BJ9" s="14">
        <v>9546069</v>
      </c>
      <c r="BK9" s="14">
        <v>9546069</v>
      </c>
      <c r="BL9" s="16">
        <v>9546069</v>
      </c>
      <c r="BM9" s="17">
        <v>9546069</v>
      </c>
      <c r="BN9" s="16">
        <v>9546069</v>
      </c>
      <c r="BO9" s="18">
        <v>9546069</v>
      </c>
      <c r="BP9" s="18">
        <v>9546069</v>
      </c>
      <c r="BQ9" s="18">
        <f>5409439</f>
        <v>5409439</v>
      </c>
      <c r="BR9" s="5"/>
      <c r="BS9" s="5"/>
      <c r="BT9" s="5"/>
      <c r="BU9" s="5"/>
      <c r="BV9" s="5"/>
      <c r="BW9" s="5"/>
      <c r="BX9" s="5"/>
      <c r="BY9" s="5"/>
      <c r="BZ9" s="5"/>
      <c r="CA9" s="5"/>
      <c r="CB9" s="16">
        <f t="shared" si="5"/>
        <v>105006759</v>
      </c>
      <c r="CC9" s="19">
        <f t="shared" si="6"/>
        <v>1</v>
      </c>
      <c r="CD9" s="24" t="s">
        <v>117</v>
      </c>
      <c r="CE9" s="25"/>
      <c r="CF9" s="25"/>
      <c r="CG9" s="25"/>
      <c r="CH9" s="25"/>
      <c r="CI9" s="25"/>
      <c r="CJ9" s="25">
        <v>12</v>
      </c>
      <c r="CK9" s="25">
        <v>12</v>
      </c>
      <c r="CL9" s="20" t="s">
        <v>191</v>
      </c>
      <c r="CM9" s="21">
        <v>44559</v>
      </c>
      <c r="CN9" s="9">
        <v>5409439</v>
      </c>
      <c r="CO9" s="9">
        <f t="shared" si="7"/>
        <v>5409439</v>
      </c>
      <c r="CP9" s="14">
        <f t="shared" si="8"/>
        <v>105006759</v>
      </c>
      <c r="CQ9" s="14">
        <f t="shared" si="9"/>
        <v>0</v>
      </c>
      <c r="CR9" s="5"/>
      <c r="CS9" s="5"/>
      <c r="CT9" s="22"/>
      <c r="CU9" s="22"/>
      <c r="CV9" s="22"/>
      <c r="CW9" s="22"/>
      <c r="CX9" s="22"/>
      <c r="CY9" s="22"/>
      <c r="CZ9" s="22"/>
      <c r="DA9" s="22"/>
      <c r="DB9" s="22"/>
      <c r="DC9" s="22"/>
      <c r="DD9" s="22"/>
      <c r="DE9" s="22"/>
      <c r="DF9" s="22"/>
      <c r="DG9" s="22"/>
      <c r="DH9" s="22"/>
      <c r="DI9" s="22"/>
      <c r="DJ9" s="22"/>
      <c r="DK9" s="22"/>
      <c r="DL9" s="22"/>
      <c r="DM9" s="22"/>
    </row>
    <row r="10" spans="1:117" s="23" customFormat="1" ht="81.75" customHeight="1">
      <c r="A10" s="5" t="s">
        <v>192</v>
      </c>
      <c r="B10" s="8" t="s">
        <v>193</v>
      </c>
      <c r="C10" s="5" t="s">
        <v>97</v>
      </c>
      <c r="D10" s="5" t="s">
        <v>98</v>
      </c>
      <c r="E10" s="5">
        <v>11</v>
      </c>
      <c r="F10" s="74" t="s">
        <v>149</v>
      </c>
      <c r="G10" s="5" t="s">
        <v>150</v>
      </c>
      <c r="H10" s="5">
        <v>1082001052</v>
      </c>
      <c r="I10" s="5">
        <v>49</v>
      </c>
      <c r="J10" s="6">
        <v>44203</v>
      </c>
      <c r="K10" s="5" t="s">
        <v>123</v>
      </c>
      <c r="L10" s="9">
        <v>32309772</v>
      </c>
      <c r="M10" s="9">
        <v>2937252</v>
      </c>
      <c r="N10" s="5" t="s">
        <v>94</v>
      </c>
      <c r="O10" s="9">
        <v>0</v>
      </c>
      <c r="P10" s="9">
        <f t="shared" si="0"/>
        <v>32309772</v>
      </c>
      <c r="Q10" s="5" t="s">
        <v>94</v>
      </c>
      <c r="R10" s="5" t="s">
        <v>94</v>
      </c>
      <c r="S10" s="5" t="s">
        <v>94</v>
      </c>
      <c r="T10" s="5" t="s">
        <v>94</v>
      </c>
      <c r="U10" s="5" t="s">
        <v>94</v>
      </c>
      <c r="V10" s="8" t="s">
        <v>194</v>
      </c>
      <c r="W10" s="10">
        <v>1140878895</v>
      </c>
      <c r="X10" s="10">
        <v>2</v>
      </c>
      <c r="Y10" s="10" t="s">
        <v>104</v>
      </c>
      <c r="Z10" s="10" t="s">
        <v>105</v>
      </c>
      <c r="AA10" s="10" t="s">
        <v>106</v>
      </c>
      <c r="AB10" s="6">
        <v>34904</v>
      </c>
      <c r="AC10" s="5" t="s">
        <v>107</v>
      </c>
      <c r="AD10" s="5" t="s">
        <v>195</v>
      </c>
      <c r="AE10" s="5" t="s">
        <v>196</v>
      </c>
      <c r="AF10" s="5" t="s">
        <v>125</v>
      </c>
      <c r="AG10" s="5" t="s">
        <v>197</v>
      </c>
      <c r="AH10" s="5" t="s">
        <v>111</v>
      </c>
      <c r="AI10" s="10" t="s">
        <v>198</v>
      </c>
      <c r="AJ10" s="5">
        <v>3813000</v>
      </c>
      <c r="AK10" s="10" t="s">
        <v>199</v>
      </c>
      <c r="AL10" s="10" t="s">
        <v>129</v>
      </c>
      <c r="AM10" s="10" t="s">
        <v>130</v>
      </c>
      <c r="AN10" s="10" t="s">
        <v>94</v>
      </c>
      <c r="AO10" s="10" t="s">
        <v>94</v>
      </c>
      <c r="AP10" s="10" t="s">
        <v>94</v>
      </c>
      <c r="AQ10" s="10" t="s">
        <v>94</v>
      </c>
      <c r="AR10" s="12" t="s">
        <v>200</v>
      </c>
      <c r="AS10" s="5">
        <v>15</v>
      </c>
      <c r="AT10" s="6">
        <v>44211</v>
      </c>
      <c r="AU10" s="10" t="s">
        <v>94</v>
      </c>
      <c r="AV10" s="10" t="s">
        <v>94</v>
      </c>
      <c r="AW10" s="10" t="s">
        <v>94</v>
      </c>
      <c r="AX10" s="10" t="s">
        <v>94</v>
      </c>
      <c r="AY10" s="13">
        <v>44215</v>
      </c>
      <c r="AZ10" s="13">
        <v>44548</v>
      </c>
      <c r="BA10" s="5" t="s">
        <v>94</v>
      </c>
      <c r="BB10" s="8" t="str">
        <f t="shared" si="1"/>
        <v xml:space="preserve">LAURA VANESSA SANCHEZ CORONADO </v>
      </c>
      <c r="BC10" s="14">
        <f t="shared" si="2"/>
        <v>32309772</v>
      </c>
      <c r="BD10" s="14" t="str">
        <f t="shared" si="3"/>
        <v>2 2. Meses</v>
      </c>
      <c r="BE10" s="15">
        <f t="shared" si="4"/>
        <v>11</v>
      </c>
      <c r="BF10" s="27">
        <v>1174901</v>
      </c>
      <c r="BG10" s="14">
        <v>2937252</v>
      </c>
      <c r="BH10" s="14">
        <v>2937252</v>
      </c>
      <c r="BI10" s="14">
        <v>2937252</v>
      </c>
      <c r="BJ10" s="14">
        <v>2937252</v>
      </c>
      <c r="BK10" s="14">
        <v>2937252</v>
      </c>
      <c r="BL10" s="16">
        <v>2937252</v>
      </c>
      <c r="BM10" s="17">
        <v>2937252</v>
      </c>
      <c r="BN10" s="16">
        <v>2937252</v>
      </c>
      <c r="BO10" s="18">
        <v>2937252</v>
      </c>
      <c r="BP10" s="18">
        <v>2937252</v>
      </c>
      <c r="BQ10" s="18">
        <v>1762351</v>
      </c>
      <c r="BR10" s="5"/>
      <c r="BS10" s="5"/>
      <c r="BT10" s="5"/>
      <c r="BU10" s="5"/>
      <c r="BV10" s="5"/>
      <c r="BW10" s="5"/>
      <c r="BX10" s="5"/>
      <c r="BY10" s="5"/>
      <c r="BZ10" s="5"/>
      <c r="CA10" s="5"/>
      <c r="CB10" s="16">
        <f t="shared" si="5"/>
        <v>32309772</v>
      </c>
      <c r="CC10" s="19">
        <f t="shared" si="6"/>
        <v>1</v>
      </c>
      <c r="CD10" s="24" t="s">
        <v>117</v>
      </c>
      <c r="CE10" s="25"/>
      <c r="CF10" s="25"/>
      <c r="CG10" s="25"/>
      <c r="CH10" s="25"/>
      <c r="CI10" s="25"/>
      <c r="CJ10" s="25">
        <v>12</v>
      </c>
      <c r="CK10" s="25">
        <v>12</v>
      </c>
      <c r="CL10" s="20" t="s">
        <v>201</v>
      </c>
      <c r="CM10" s="21">
        <v>44559</v>
      </c>
      <c r="CN10" s="9">
        <v>1762351</v>
      </c>
      <c r="CO10" s="9">
        <f t="shared" si="7"/>
        <v>1762351</v>
      </c>
      <c r="CP10" s="14">
        <f t="shared" si="8"/>
        <v>32309772</v>
      </c>
      <c r="CQ10" s="14">
        <f t="shared" si="9"/>
        <v>0</v>
      </c>
      <c r="CR10" s="5"/>
      <c r="CS10" s="5"/>
      <c r="CT10" s="22"/>
      <c r="CU10" s="22"/>
      <c r="CV10" s="22"/>
      <c r="CW10" s="22"/>
      <c r="CX10" s="22"/>
      <c r="CY10" s="22"/>
      <c r="CZ10" s="22"/>
      <c r="DA10" s="22"/>
      <c r="DB10" s="22"/>
      <c r="DC10" s="22"/>
      <c r="DD10" s="22"/>
      <c r="DE10" s="22"/>
      <c r="DF10" s="22"/>
      <c r="DG10" s="22"/>
      <c r="DH10" s="22"/>
      <c r="DI10" s="22"/>
      <c r="DJ10" s="22"/>
      <c r="DK10" s="22"/>
      <c r="DL10" s="22"/>
      <c r="DM10" s="22"/>
    </row>
    <row r="11" spans="1:117" s="23" customFormat="1" ht="81.75" customHeight="1">
      <c r="A11" s="5" t="s">
        <v>202</v>
      </c>
      <c r="B11" s="8" t="s">
        <v>203</v>
      </c>
      <c r="C11" s="5" t="s">
        <v>97</v>
      </c>
      <c r="D11" s="5" t="s">
        <v>98</v>
      </c>
      <c r="E11" s="5">
        <v>11</v>
      </c>
      <c r="F11" s="74">
        <v>131020202030203</v>
      </c>
      <c r="G11" s="5" t="s">
        <v>99</v>
      </c>
      <c r="H11" s="5" t="s">
        <v>94</v>
      </c>
      <c r="I11" s="5">
        <v>5</v>
      </c>
      <c r="J11" s="6">
        <v>44202</v>
      </c>
      <c r="K11" s="5" t="s">
        <v>100</v>
      </c>
      <c r="L11" s="9">
        <v>88851873</v>
      </c>
      <c r="M11" s="9">
        <v>8077443</v>
      </c>
      <c r="N11" s="6">
        <v>44526</v>
      </c>
      <c r="O11" s="9">
        <v>3230977</v>
      </c>
      <c r="P11" s="9">
        <f t="shared" si="0"/>
        <v>92082850</v>
      </c>
      <c r="Q11" s="5" t="s">
        <v>204</v>
      </c>
      <c r="R11" s="6">
        <v>44526</v>
      </c>
      <c r="S11" s="5" t="s">
        <v>205</v>
      </c>
      <c r="T11" s="5" t="s">
        <v>94</v>
      </c>
      <c r="U11" s="5" t="s">
        <v>94</v>
      </c>
      <c r="V11" s="8" t="s">
        <v>206</v>
      </c>
      <c r="W11" s="10">
        <v>1010185344</v>
      </c>
      <c r="X11" s="10">
        <v>1</v>
      </c>
      <c r="Y11" s="10" t="s">
        <v>104</v>
      </c>
      <c r="Z11" s="10" t="s">
        <v>105</v>
      </c>
      <c r="AA11" s="10" t="s">
        <v>106</v>
      </c>
      <c r="AB11" s="6">
        <v>32767</v>
      </c>
      <c r="AC11" s="5" t="s">
        <v>107</v>
      </c>
      <c r="AD11" s="5" t="s">
        <v>207</v>
      </c>
      <c r="AE11" s="5" t="s">
        <v>208</v>
      </c>
      <c r="AF11" s="5" t="s">
        <v>125</v>
      </c>
      <c r="AG11" s="5" t="s">
        <v>209</v>
      </c>
      <c r="AH11" s="5" t="s">
        <v>111</v>
      </c>
      <c r="AI11" s="10" t="s">
        <v>210</v>
      </c>
      <c r="AJ11" s="5">
        <v>3813000</v>
      </c>
      <c r="AK11" s="10" t="s">
        <v>211</v>
      </c>
      <c r="AL11" s="10" t="s">
        <v>212</v>
      </c>
      <c r="AM11" s="10" t="s">
        <v>157</v>
      </c>
      <c r="AN11" s="10" t="s">
        <v>94</v>
      </c>
      <c r="AO11" s="10" t="s">
        <v>94</v>
      </c>
      <c r="AP11" s="10" t="s">
        <v>94</v>
      </c>
      <c r="AQ11" s="10" t="s">
        <v>94</v>
      </c>
      <c r="AR11" s="12" t="s">
        <v>213</v>
      </c>
      <c r="AS11" s="5">
        <v>13</v>
      </c>
      <c r="AT11" s="6">
        <v>44211</v>
      </c>
      <c r="AU11" s="10">
        <v>306</v>
      </c>
      <c r="AV11" s="6">
        <v>44513</v>
      </c>
      <c r="AW11" s="10">
        <v>318</v>
      </c>
      <c r="AX11" s="6">
        <v>44526</v>
      </c>
      <c r="AY11" s="13">
        <v>44215</v>
      </c>
      <c r="AZ11" s="13">
        <v>44560</v>
      </c>
      <c r="BA11" s="5" t="s">
        <v>94</v>
      </c>
      <c r="BB11" s="8" t="str">
        <f t="shared" si="1"/>
        <v>DIANA MARCELA PERNETT PORTACIO</v>
      </c>
      <c r="BC11" s="14">
        <f t="shared" si="2"/>
        <v>92082850</v>
      </c>
      <c r="BD11" s="14" t="str">
        <f t="shared" si="3"/>
        <v>2 2. Meses</v>
      </c>
      <c r="BE11" s="15">
        <f t="shared" si="4"/>
        <v>11</v>
      </c>
      <c r="BF11" s="9">
        <v>3230977</v>
      </c>
      <c r="BG11" s="14">
        <v>8077443</v>
      </c>
      <c r="BH11" s="14">
        <v>8077443</v>
      </c>
      <c r="BI11" s="14">
        <v>8077443</v>
      </c>
      <c r="BJ11" s="14">
        <v>8077443</v>
      </c>
      <c r="BK11" s="14">
        <v>8077443</v>
      </c>
      <c r="BL11" s="16">
        <v>8077443</v>
      </c>
      <c r="BM11" s="17">
        <v>8077443</v>
      </c>
      <c r="BN11" s="16">
        <v>8077443</v>
      </c>
      <c r="BO11" s="18">
        <v>8077443</v>
      </c>
      <c r="BP11" s="18">
        <v>8077443</v>
      </c>
      <c r="BQ11" s="18">
        <f>4846466+3230977</f>
        <v>8077443</v>
      </c>
      <c r="BR11" s="5"/>
      <c r="BS11" s="5"/>
      <c r="BT11" s="5"/>
      <c r="BU11" s="5"/>
      <c r="BV11" s="5"/>
      <c r="BW11" s="5"/>
      <c r="BX11" s="5"/>
      <c r="BY11" s="5"/>
      <c r="BZ11" s="5"/>
      <c r="CA11" s="5"/>
      <c r="CB11" s="16">
        <f t="shared" si="5"/>
        <v>92082850</v>
      </c>
      <c r="CC11" s="19">
        <f t="shared" si="6"/>
        <v>1</v>
      </c>
      <c r="CD11" s="24" t="s">
        <v>117</v>
      </c>
      <c r="CE11" s="25"/>
      <c r="CF11" s="25"/>
      <c r="CG11" s="25"/>
      <c r="CH11" s="25"/>
      <c r="CI11" s="25"/>
      <c r="CJ11" s="25">
        <v>12</v>
      </c>
      <c r="CK11" s="25">
        <v>12</v>
      </c>
      <c r="CL11" s="20" t="s">
        <v>214</v>
      </c>
      <c r="CM11" s="21">
        <v>44560</v>
      </c>
      <c r="CN11" s="9">
        <v>3230977</v>
      </c>
      <c r="CO11" s="9">
        <f t="shared" si="7"/>
        <v>3230977</v>
      </c>
      <c r="CP11" s="14">
        <f t="shared" si="8"/>
        <v>92082850</v>
      </c>
      <c r="CQ11" s="14">
        <f t="shared" si="9"/>
        <v>0</v>
      </c>
      <c r="CR11" s="5"/>
      <c r="CS11" s="5"/>
      <c r="CT11" s="22"/>
      <c r="CU11" s="22"/>
      <c r="CV11" s="22"/>
      <c r="CW11" s="22"/>
      <c r="CX11" s="22"/>
      <c r="CY11" s="22"/>
      <c r="CZ11" s="22"/>
      <c r="DA11" s="22"/>
      <c r="DB11" s="22"/>
      <c r="DC11" s="22"/>
      <c r="DD11" s="22"/>
      <c r="DE11" s="22"/>
      <c r="DF11" s="22"/>
      <c r="DG11" s="22"/>
      <c r="DH11" s="22"/>
      <c r="DI11" s="22"/>
      <c r="DJ11" s="22"/>
      <c r="DK11" s="22"/>
      <c r="DL11" s="22"/>
      <c r="DM11" s="22"/>
    </row>
    <row r="12" spans="1:117" s="23" customFormat="1" ht="81.75" customHeight="1">
      <c r="A12" s="5" t="s">
        <v>215</v>
      </c>
      <c r="B12" s="8" t="s">
        <v>216</v>
      </c>
      <c r="C12" s="5" t="s">
        <v>97</v>
      </c>
      <c r="D12" s="5" t="s">
        <v>98</v>
      </c>
      <c r="E12" s="5">
        <v>11</v>
      </c>
      <c r="F12" s="74">
        <v>131020202030203</v>
      </c>
      <c r="G12" s="5" t="s">
        <v>99</v>
      </c>
      <c r="H12" s="5" t="s">
        <v>94</v>
      </c>
      <c r="I12" s="5">
        <v>6</v>
      </c>
      <c r="J12" s="6">
        <v>44202</v>
      </c>
      <c r="K12" s="5" t="s">
        <v>100</v>
      </c>
      <c r="L12" s="9">
        <v>88851873</v>
      </c>
      <c r="M12" s="9">
        <v>8077443</v>
      </c>
      <c r="N12" s="5" t="s">
        <v>217</v>
      </c>
      <c r="O12" s="9">
        <v>-76466460</v>
      </c>
      <c r="P12" s="9">
        <f t="shared" si="0"/>
        <v>12385413</v>
      </c>
      <c r="Q12" s="5" t="s">
        <v>94</v>
      </c>
      <c r="R12" s="5" t="s">
        <v>94</v>
      </c>
      <c r="S12" s="5" t="s">
        <v>94</v>
      </c>
      <c r="T12" s="5" t="s">
        <v>94</v>
      </c>
      <c r="U12" s="5" t="s">
        <v>94</v>
      </c>
      <c r="V12" s="5" t="s">
        <v>218</v>
      </c>
      <c r="W12" s="10">
        <v>79570473</v>
      </c>
      <c r="X12" s="10">
        <v>2</v>
      </c>
      <c r="Y12" s="10" t="s">
        <v>219</v>
      </c>
      <c r="Z12" s="10" t="s">
        <v>105</v>
      </c>
      <c r="AA12" s="10" t="s">
        <v>106</v>
      </c>
      <c r="AB12" s="6">
        <v>26526</v>
      </c>
      <c r="AC12" s="5" t="s">
        <v>107</v>
      </c>
      <c r="AD12" s="5" t="s">
        <v>163</v>
      </c>
      <c r="AE12" s="5" t="s">
        <v>108</v>
      </c>
      <c r="AF12" s="5" t="s">
        <v>153</v>
      </c>
      <c r="AG12" s="5" t="s">
        <v>220</v>
      </c>
      <c r="AH12" s="5" t="s">
        <v>111</v>
      </c>
      <c r="AI12" s="10" t="s">
        <v>221</v>
      </c>
      <c r="AJ12" s="5">
        <v>3813000</v>
      </c>
      <c r="AK12" s="10" t="s">
        <v>222</v>
      </c>
      <c r="AL12" s="10" t="s">
        <v>223</v>
      </c>
      <c r="AM12" s="10" t="s">
        <v>224</v>
      </c>
      <c r="AN12" s="10" t="s">
        <v>94</v>
      </c>
      <c r="AO12" s="10" t="s">
        <v>94</v>
      </c>
      <c r="AP12" s="10" t="s">
        <v>94</v>
      </c>
      <c r="AQ12" s="10" t="s">
        <v>94</v>
      </c>
      <c r="AR12" s="12" t="s">
        <v>225</v>
      </c>
      <c r="AS12" s="5">
        <v>10</v>
      </c>
      <c r="AT12" s="6">
        <v>44211</v>
      </c>
      <c r="AU12" s="10" t="s">
        <v>94</v>
      </c>
      <c r="AV12" s="10" t="s">
        <v>94</v>
      </c>
      <c r="AW12" s="10" t="s">
        <v>94</v>
      </c>
      <c r="AX12" s="10" t="s">
        <v>94</v>
      </c>
      <c r="AY12" s="13">
        <v>44211</v>
      </c>
      <c r="AZ12" s="28">
        <v>44255</v>
      </c>
      <c r="BA12" s="5" t="s">
        <v>94</v>
      </c>
      <c r="BB12" s="8" t="str">
        <f t="shared" si="1"/>
        <v>EDGAR JAVIER HERRERA ISAZA</v>
      </c>
      <c r="BC12" s="14">
        <f t="shared" si="2"/>
        <v>12385413</v>
      </c>
      <c r="BD12" s="14" t="str">
        <f t="shared" si="3"/>
        <v>2 2. Meses</v>
      </c>
      <c r="BE12" s="15">
        <f t="shared" si="4"/>
        <v>11</v>
      </c>
      <c r="BF12" s="9">
        <v>4307970</v>
      </c>
      <c r="BG12" s="14">
        <v>8077443</v>
      </c>
      <c r="BH12" s="5"/>
      <c r="BI12" s="5"/>
      <c r="BJ12" s="5"/>
      <c r="BK12" s="29"/>
      <c r="BL12" s="16"/>
      <c r="BM12" s="5"/>
      <c r="BN12" s="16"/>
      <c r="BO12" s="18"/>
      <c r="BP12" s="18">
        <v>0</v>
      </c>
      <c r="BQ12" s="18">
        <v>0</v>
      </c>
      <c r="BR12" s="5"/>
      <c r="BS12" s="5"/>
      <c r="BT12" s="5"/>
      <c r="BU12" s="5"/>
      <c r="BV12" s="5"/>
      <c r="BW12" s="5"/>
      <c r="BX12" s="5"/>
      <c r="BY12" s="5"/>
      <c r="BZ12" s="5"/>
      <c r="CA12" s="5"/>
      <c r="CB12" s="16">
        <f t="shared" si="5"/>
        <v>12385413</v>
      </c>
      <c r="CC12" s="19">
        <f t="shared" si="6"/>
        <v>1</v>
      </c>
      <c r="CD12" s="24" t="s">
        <v>117</v>
      </c>
      <c r="CE12" s="30"/>
      <c r="CF12" s="30"/>
      <c r="CG12" s="30"/>
      <c r="CH12" s="30"/>
      <c r="CI12" s="30"/>
      <c r="CJ12" s="30">
        <v>12</v>
      </c>
      <c r="CK12" s="30">
        <v>3</v>
      </c>
      <c r="CL12" s="20" t="e">
        <v>#N/A</v>
      </c>
      <c r="CM12" s="21" t="e">
        <v>#N/A</v>
      </c>
      <c r="CN12" s="9">
        <v>0</v>
      </c>
      <c r="CO12" s="9">
        <f t="shared" si="7"/>
        <v>0</v>
      </c>
      <c r="CP12" s="14">
        <f t="shared" si="8"/>
        <v>12385413</v>
      </c>
      <c r="CQ12" s="14">
        <f t="shared" si="9"/>
        <v>0</v>
      </c>
      <c r="CR12" s="5"/>
      <c r="CS12" s="5"/>
      <c r="CT12" s="22"/>
      <c r="CU12" s="22"/>
      <c r="CV12" s="22"/>
      <c r="CW12" s="22"/>
      <c r="CX12" s="22"/>
      <c r="CY12" s="22"/>
      <c r="CZ12" s="22"/>
      <c r="DA12" s="22"/>
      <c r="DB12" s="22"/>
      <c r="DC12" s="22"/>
      <c r="DD12" s="22"/>
      <c r="DE12" s="22"/>
      <c r="DF12" s="22"/>
      <c r="DG12" s="22"/>
      <c r="DH12" s="22"/>
      <c r="DI12" s="22"/>
      <c r="DJ12" s="22"/>
      <c r="DK12" s="22"/>
      <c r="DL12" s="22"/>
      <c r="DM12" s="31"/>
    </row>
    <row r="13" spans="1:117" s="23" customFormat="1" ht="81.75" customHeight="1">
      <c r="A13" s="5" t="s">
        <v>226</v>
      </c>
      <c r="B13" s="8" t="s">
        <v>227</v>
      </c>
      <c r="C13" s="5" t="s">
        <v>97</v>
      </c>
      <c r="D13" s="5" t="s">
        <v>98</v>
      </c>
      <c r="E13" s="5">
        <v>11</v>
      </c>
      <c r="F13" s="74" t="s">
        <v>121</v>
      </c>
      <c r="G13" s="5" t="s">
        <v>122</v>
      </c>
      <c r="H13" s="5">
        <v>1082001052</v>
      </c>
      <c r="I13" s="5">
        <v>16</v>
      </c>
      <c r="J13" s="32">
        <v>44202</v>
      </c>
      <c r="K13" s="5" t="s">
        <v>123</v>
      </c>
      <c r="L13" s="9">
        <v>105006759</v>
      </c>
      <c r="M13" s="9">
        <v>9546069</v>
      </c>
      <c r="N13" s="5" t="s">
        <v>94</v>
      </c>
      <c r="O13" s="9">
        <v>0</v>
      </c>
      <c r="P13" s="9">
        <f t="shared" si="0"/>
        <v>105006759</v>
      </c>
      <c r="Q13" s="5" t="s">
        <v>94</v>
      </c>
      <c r="R13" s="5" t="s">
        <v>94</v>
      </c>
      <c r="S13" s="5" t="s">
        <v>94</v>
      </c>
      <c r="T13" s="5" t="s">
        <v>94</v>
      </c>
      <c r="U13" s="5" t="s">
        <v>94</v>
      </c>
      <c r="V13" s="8" t="s">
        <v>228</v>
      </c>
      <c r="W13" s="10">
        <v>52324406</v>
      </c>
      <c r="X13" s="5">
        <v>7</v>
      </c>
      <c r="Y13" s="5" t="s">
        <v>104</v>
      </c>
      <c r="Z13" s="10" t="s">
        <v>105</v>
      </c>
      <c r="AA13" s="10" t="s">
        <v>106</v>
      </c>
      <c r="AB13" s="32">
        <v>28032</v>
      </c>
      <c r="AC13" s="5" t="s">
        <v>107</v>
      </c>
      <c r="AD13" s="5" t="s">
        <v>229</v>
      </c>
      <c r="AE13" s="5" t="s">
        <v>230</v>
      </c>
      <c r="AF13" s="5" t="s">
        <v>153</v>
      </c>
      <c r="AG13" s="5" t="s">
        <v>140</v>
      </c>
      <c r="AH13" s="5" t="s">
        <v>111</v>
      </c>
      <c r="AI13" s="5" t="s">
        <v>231</v>
      </c>
      <c r="AJ13" s="5">
        <v>3813000</v>
      </c>
      <c r="AK13" s="10" t="s">
        <v>232</v>
      </c>
      <c r="AL13" s="5" t="s">
        <v>233</v>
      </c>
      <c r="AM13" s="5" t="s">
        <v>234</v>
      </c>
      <c r="AN13" s="5" t="s">
        <v>94</v>
      </c>
      <c r="AO13" s="5" t="s">
        <v>94</v>
      </c>
      <c r="AP13" s="5" t="s">
        <v>94</v>
      </c>
      <c r="AQ13" s="5" t="s">
        <v>94</v>
      </c>
      <c r="AR13" s="12" t="s">
        <v>235</v>
      </c>
      <c r="AS13" s="5">
        <v>12</v>
      </c>
      <c r="AT13" s="32">
        <v>44211</v>
      </c>
      <c r="AU13" s="5" t="s">
        <v>94</v>
      </c>
      <c r="AV13" s="5" t="s">
        <v>94</v>
      </c>
      <c r="AW13" s="5" t="s">
        <v>94</v>
      </c>
      <c r="AX13" s="5" t="s">
        <v>94</v>
      </c>
      <c r="AY13" s="13">
        <v>44214</v>
      </c>
      <c r="AZ13" s="13">
        <v>44547</v>
      </c>
      <c r="BA13" s="5" t="s">
        <v>94</v>
      </c>
      <c r="BB13" s="8" t="str">
        <f t="shared" si="1"/>
        <v>NICOL ANGELY ANDRADE PARADA</v>
      </c>
      <c r="BC13" s="14">
        <f t="shared" si="2"/>
        <v>105006759</v>
      </c>
      <c r="BD13" s="14" t="str">
        <f t="shared" si="3"/>
        <v>2 2. Meses</v>
      </c>
      <c r="BE13" s="15">
        <f t="shared" si="4"/>
        <v>11</v>
      </c>
      <c r="BF13" s="9">
        <v>4136630</v>
      </c>
      <c r="BG13" s="14">
        <v>9546069</v>
      </c>
      <c r="BH13" s="14">
        <v>9546069</v>
      </c>
      <c r="BI13" s="14">
        <v>9546069</v>
      </c>
      <c r="BJ13" s="14">
        <v>9546069</v>
      </c>
      <c r="BK13" s="14">
        <v>9546069</v>
      </c>
      <c r="BL13" s="16">
        <v>9546069</v>
      </c>
      <c r="BM13" s="17">
        <v>9546069</v>
      </c>
      <c r="BN13" s="16">
        <v>9546069</v>
      </c>
      <c r="BO13" s="18">
        <v>9546069</v>
      </c>
      <c r="BP13" s="18">
        <v>9546069</v>
      </c>
      <c r="BQ13" s="18">
        <v>5409439</v>
      </c>
      <c r="BR13" s="5"/>
      <c r="BS13" s="5"/>
      <c r="BT13" s="5"/>
      <c r="BU13" s="5"/>
      <c r="BV13" s="5"/>
      <c r="BW13" s="5"/>
      <c r="BX13" s="5"/>
      <c r="BY13" s="5"/>
      <c r="BZ13" s="5"/>
      <c r="CA13" s="5"/>
      <c r="CB13" s="16">
        <f t="shared" si="5"/>
        <v>105006759</v>
      </c>
      <c r="CC13" s="19">
        <f t="shared" si="6"/>
        <v>1</v>
      </c>
      <c r="CD13" s="24" t="s">
        <v>117</v>
      </c>
      <c r="CE13" s="25"/>
      <c r="CF13" s="25"/>
      <c r="CG13" s="25"/>
      <c r="CH13" s="25"/>
      <c r="CI13" s="25"/>
      <c r="CJ13" s="25">
        <v>13</v>
      </c>
      <c r="CK13" s="25">
        <v>13</v>
      </c>
      <c r="CL13" s="20" t="s">
        <v>236</v>
      </c>
      <c r="CM13" s="21">
        <v>44559</v>
      </c>
      <c r="CN13" s="9">
        <v>5409439</v>
      </c>
      <c r="CO13" s="9">
        <f t="shared" si="7"/>
        <v>5409439</v>
      </c>
      <c r="CP13" s="14">
        <f t="shared" si="8"/>
        <v>105006759</v>
      </c>
      <c r="CQ13" s="14">
        <f t="shared" si="9"/>
        <v>0</v>
      </c>
      <c r="CR13" s="5"/>
      <c r="CS13" s="5"/>
      <c r="CT13" s="22"/>
      <c r="CU13" s="22"/>
      <c r="CV13" s="22"/>
      <c r="CW13" s="22"/>
      <c r="CX13" s="22"/>
      <c r="CY13" s="22"/>
      <c r="CZ13" s="22"/>
      <c r="DA13" s="22"/>
      <c r="DB13" s="22"/>
      <c r="DC13" s="22"/>
      <c r="DD13" s="22"/>
      <c r="DE13" s="22"/>
      <c r="DF13" s="22"/>
      <c r="DG13" s="22"/>
      <c r="DH13" s="22"/>
      <c r="DI13" s="22"/>
      <c r="DJ13" s="22"/>
      <c r="DK13" s="22"/>
      <c r="DL13" s="22"/>
      <c r="DM13" s="22"/>
    </row>
    <row r="14" spans="1:117" s="23" customFormat="1" ht="81.75" customHeight="1">
      <c r="A14" s="5" t="s">
        <v>237</v>
      </c>
      <c r="B14" s="8" t="s">
        <v>238</v>
      </c>
      <c r="C14" s="5" t="s">
        <v>97</v>
      </c>
      <c r="D14" s="5" t="s">
        <v>98</v>
      </c>
      <c r="E14" s="5">
        <v>11</v>
      </c>
      <c r="F14" s="74" t="s">
        <v>149</v>
      </c>
      <c r="G14" s="5" t="s">
        <v>150</v>
      </c>
      <c r="H14" s="5">
        <v>1082001052</v>
      </c>
      <c r="I14" s="5">
        <v>25</v>
      </c>
      <c r="J14" s="6">
        <v>44203</v>
      </c>
      <c r="K14" s="5" t="s">
        <v>123</v>
      </c>
      <c r="L14" s="9">
        <v>64619544</v>
      </c>
      <c r="M14" s="9">
        <v>5874504</v>
      </c>
      <c r="N14" s="5" t="s">
        <v>94</v>
      </c>
      <c r="O14" s="9">
        <v>0</v>
      </c>
      <c r="P14" s="9">
        <f t="shared" si="0"/>
        <v>64619544</v>
      </c>
      <c r="Q14" s="5" t="s">
        <v>94</v>
      </c>
      <c r="R14" s="5" t="s">
        <v>94</v>
      </c>
      <c r="S14" s="5" t="s">
        <v>94</v>
      </c>
      <c r="T14" s="5" t="s">
        <v>94</v>
      </c>
      <c r="U14" s="5" t="s">
        <v>94</v>
      </c>
      <c r="V14" s="8" t="s">
        <v>239</v>
      </c>
      <c r="W14" s="10">
        <v>1031129268</v>
      </c>
      <c r="X14" s="5">
        <v>6</v>
      </c>
      <c r="Y14" s="5" t="s">
        <v>219</v>
      </c>
      <c r="Z14" s="10" t="s">
        <v>105</v>
      </c>
      <c r="AA14" s="10" t="s">
        <v>106</v>
      </c>
      <c r="AB14" s="32">
        <v>33131</v>
      </c>
      <c r="AC14" s="5" t="s">
        <v>107</v>
      </c>
      <c r="AD14" s="5" t="s">
        <v>163</v>
      </c>
      <c r="AE14" s="5" t="s">
        <v>108</v>
      </c>
      <c r="AF14" s="5" t="s">
        <v>125</v>
      </c>
      <c r="AG14" s="5" t="s">
        <v>240</v>
      </c>
      <c r="AH14" s="5" t="s">
        <v>111</v>
      </c>
      <c r="AI14" s="5" t="s">
        <v>241</v>
      </c>
      <c r="AJ14" s="5">
        <v>3813000</v>
      </c>
      <c r="AK14" s="10" t="s">
        <v>242</v>
      </c>
      <c r="AL14" s="5" t="s">
        <v>156</v>
      </c>
      <c r="AM14" s="5" t="s">
        <v>243</v>
      </c>
      <c r="AN14" s="5" t="s">
        <v>94</v>
      </c>
      <c r="AO14" s="5" t="s">
        <v>94</v>
      </c>
      <c r="AP14" s="5" t="s">
        <v>94</v>
      </c>
      <c r="AQ14" s="5" t="s">
        <v>94</v>
      </c>
      <c r="AR14" s="12" t="s">
        <v>244</v>
      </c>
      <c r="AS14" s="5">
        <v>17</v>
      </c>
      <c r="AT14" s="32">
        <v>44214</v>
      </c>
      <c r="AU14" s="5" t="s">
        <v>94</v>
      </c>
      <c r="AV14" s="5" t="s">
        <v>94</v>
      </c>
      <c r="AW14" s="5" t="s">
        <v>94</v>
      </c>
      <c r="AX14" s="5" t="s">
        <v>94</v>
      </c>
      <c r="AY14" s="13">
        <v>44216</v>
      </c>
      <c r="AZ14" s="13">
        <v>44549</v>
      </c>
      <c r="BA14" s="5" t="s">
        <v>94</v>
      </c>
      <c r="BB14" s="8" t="str">
        <f t="shared" si="1"/>
        <v xml:space="preserve">ANDRÉS FELIPE FORERO OVIEDO </v>
      </c>
      <c r="BC14" s="14">
        <f t="shared" si="2"/>
        <v>64619544</v>
      </c>
      <c r="BD14" s="14" t="str">
        <f t="shared" si="3"/>
        <v>2 2. Meses</v>
      </c>
      <c r="BE14" s="15">
        <f t="shared" si="4"/>
        <v>11</v>
      </c>
      <c r="BF14" s="9">
        <v>2153985</v>
      </c>
      <c r="BG14" s="14">
        <v>5874504</v>
      </c>
      <c r="BH14" s="14">
        <v>5874504</v>
      </c>
      <c r="BI14" s="14">
        <v>5874504</v>
      </c>
      <c r="BJ14" s="14">
        <v>5874504</v>
      </c>
      <c r="BK14" s="14">
        <v>5874504</v>
      </c>
      <c r="BL14" s="16">
        <v>5874504</v>
      </c>
      <c r="BM14" s="17">
        <v>5874504</v>
      </c>
      <c r="BN14" s="16">
        <v>5874504</v>
      </c>
      <c r="BO14" s="18">
        <v>5874504</v>
      </c>
      <c r="BP14" s="18">
        <v>5874504</v>
      </c>
      <c r="BQ14" s="18">
        <v>3720519</v>
      </c>
      <c r="BR14" s="5"/>
      <c r="BS14" s="5"/>
      <c r="BT14" s="5"/>
      <c r="BU14" s="5"/>
      <c r="BV14" s="5"/>
      <c r="BW14" s="5"/>
      <c r="BX14" s="5"/>
      <c r="BY14" s="5"/>
      <c r="BZ14" s="5"/>
      <c r="CA14" s="5"/>
      <c r="CB14" s="16">
        <f t="shared" si="5"/>
        <v>64619544</v>
      </c>
      <c r="CC14" s="19">
        <f t="shared" si="6"/>
        <v>1</v>
      </c>
      <c r="CD14" s="24" t="s">
        <v>117</v>
      </c>
      <c r="CE14" s="25"/>
      <c r="CF14" s="25"/>
      <c r="CG14" s="25"/>
      <c r="CH14" s="25"/>
      <c r="CI14" s="25"/>
      <c r="CJ14" s="25">
        <v>12</v>
      </c>
      <c r="CK14" s="25">
        <v>12</v>
      </c>
      <c r="CL14" s="20" t="s">
        <v>245</v>
      </c>
      <c r="CM14" s="21">
        <v>44559</v>
      </c>
      <c r="CN14" s="9">
        <v>3720519</v>
      </c>
      <c r="CO14" s="9">
        <f t="shared" si="7"/>
        <v>3720519</v>
      </c>
      <c r="CP14" s="14">
        <f t="shared" si="8"/>
        <v>64619544</v>
      </c>
      <c r="CQ14" s="14">
        <f t="shared" si="9"/>
        <v>0</v>
      </c>
      <c r="CR14" s="5"/>
      <c r="CS14" s="5"/>
      <c r="CT14" s="22"/>
      <c r="CU14" s="22"/>
      <c r="CV14" s="22"/>
      <c r="CW14" s="22"/>
      <c r="CX14" s="22"/>
      <c r="CY14" s="22"/>
      <c r="CZ14" s="22"/>
      <c r="DA14" s="22"/>
      <c r="DB14" s="22"/>
      <c r="DC14" s="22"/>
      <c r="DD14" s="22"/>
      <c r="DE14" s="22"/>
      <c r="DF14" s="22"/>
      <c r="DG14" s="22"/>
      <c r="DH14" s="22"/>
      <c r="DI14" s="22"/>
      <c r="DJ14" s="22"/>
      <c r="DK14" s="22"/>
      <c r="DL14" s="22"/>
      <c r="DM14" s="22"/>
    </row>
    <row r="15" spans="1:117" s="23" customFormat="1" ht="81.75" customHeight="1">
      <c r="A15" s="5" t="s">
        <v>246</v>
      </c>
      <c r="B15" s="8" t="s">
        <v>247</v>
      </c>
      <c r="C15" s="5" t="s">
        <v>97</v>
      </c>
      <c r="D15" s="5" t="s">
        <v>98</v>
      </c>
      <c r="E15" s="5">
        <v>3</v>
      </c>
      <c r="F15" s="74" t="s">
        <v>149</v>
      </c>
      <c r="G15" s="5" t="s">
        <v>150</v>
      </c>
      <c r="H15" s="5">
        <v>1082001052</v>
      </c>
      <c r="I15" s="5">
        <v>52</v>
      </c>
      <c r="J15" s="6">
        <v>44204</v>
      </c>
      <c r="K15" s="5" t="s">
        <v>123</v>
      </c>
      <c r="L15" s="9">
        <v>24232329</v>
      </c>
      <c r="M15" s="9">
        <v>8077443</v>
      </c>
      <c r="N15" s="5" t="s">
        <v>94</v>
      </c>
      <c r="O15" s="9">
        <v>0</v>
      </c>
      <c r="P15" s="9">
        <f t="shared" si="0"/>
        <v>24232329</v>
      </c>
      <c r="Q15" s="5" t="s">
        <v>94</v>
      </c>
      <c r="R15" s="5" t="s">
        <v>94</v>
      </c>
      <c r="S15" s="5" t="s">
        <v>94</v>
      </c>
      <c r="T15" s="5" t="s">
        <v>94</v>
      </c>
      <c r="U15" s="5" t="s">
        <v>94</v>
      </c>
      <c r="V15" s="8" t="s">
        <v>248</v>
      </c>
      <c r="W15" s="10">
        <v>39755703</v>
      </c>
      <c r="X15" s="10">
        <v>1</v>
      </c>
      <c r="Y15" s="10" t="s">
        <v>104</v>
      </c>
      <c r="Z15" s="10" t="s">
        <v>105</v>
      </c>
      <c r="AA15" s="10" t="s">
        <v>106</v>
      </c>
      <c r="AB15" s="6">
        <v>25828</v>
      </c>
      <c r="AC15" s="5" t="s">
        <v>107</v>
      </c>
      <c r="AD15" s="5" t="s">
        <v>163</v>
      </c>
      <c r="AE15" s="5" t="s">
        <v>108</v>
      </c>
      <c r="AF15" s="5" t="s">
        <v>153</v>
      </c>
      <c r="AG15" s="5" t="s">
        <v>140</v>
      </c>
      <c r="AH15" s="5" t="s">
        <v>111</v>
      </c>
      <c r="AI15" s="10" t="s">
        <v>249</v>
      </c>
      <c r="AJ15" s="5">
        <v>3813000</v>
      </c>
      <c r="AK15" s="10" t="s">
        <v>250</v>
      </c>
      <c r="AL15" s="5" t="s">
        <v>129</v>
      </c>
      <c r="AM15" s="10" t="s">
        <v>157</v>
      </c>
      <c r="AN15" s="5" t="s">
        <v>94</v>
      </c>
      <c r="AO15" s="5" t="s">
        <v>94</v>
      </c>
      <c r="AP15" s="10" t="s">
        <v>94</v>
      </c>
      <c r="AQ15" s="10" t="s">
        <v>94</v>
      </c>
      <c r="AR15" s="12" t="s">
        <v>251</v>
      </c>
      <c r="AS15" s="5">
        <v>21</v>
      </c>
      <c r="AT15" s="6">
        <v>44214</v>
      </c>
      <c r="AU15" s="5" t="s">
        <v>94</v>
      </c>
      <c r="AV15" s="5" t="s">
        <v>94</v>
      </c>
      <c r="AW15" s="5" t="s">
        <v>94</v>
      </c>
      <c r="AX15" s="5" t="s">
        <v>94</v>
      </c>
      <c r="AY15" s="13">
        <v>44215</v>
      </c>
      <c r="AZ15" s="13">
        <v>44304</v>
      </c>
      <c r="BA15" s="5" t="s">
        <v>94</v>
      </c>
      <c r="BB15" s="8" t="str">
        <f t="shared" si="1"/>
        <v>MARÍA DEL PILAR ESCOBAR REMICIO</v>
      </c>
      <c r="BC15" s="14">
        <f t="shared" si="2"/>
        <v>24232329</v>
      </c>
      <c r="BD15" s="14" t="str">
        <f t="shared" si="3"/>
        <v>2 2. Meses</v>
      </c>
      <c r="BE15" s="15">
        <f t="shared" si="4"/>
        <v>3</v>
      </c>
      <c r="BF15" s="9">
        <v>3230977</v>
      </c>
      <c r="BG15" s="14">
        <v>8077443</v>
      </c>
      <c r="BH15" s="14">
        <v>8077443</v>
      </c>
      <c r="BI15" s="14">
        <v>4846466</v>
      </c>
      <c r="BJ15" s="5"/>
      <c r="BK15" s="29"/>
      <c r="BL15" s="16"/>
      <c r="BM15" s="5"/>
      <c r="BN15" s="16"/>
      <c r="BO15" s="18"/>
      <c r="BP15" s="18">
        <v>0</v>
      </c>
      <c r="BQ15" s="18">
        <v>0</v>
      </c>
      <c r="BR15" s="5"/>
      <c r="BS15" s="5"/>
      <c r="BT15" s="5"/>
      <c r="BU15" s="5"/>
      <c r="BV15" s="5"/>
      <c r="BW15" s="5"/>
      <c r="BX15" s="5"/>
      <c r="BY15" s="5"/>
      <c r="BZ15" s="5"/>
      <c r="CA15" s="5"/>
      <c r="CB15" s="16">
        <f t="shared" si="5"/>
        <v>24232329</v>
      </c>
      <c r="CC15" s="19">
        <f t="shared" si="6"/>
        <v>1</v>
      </c>
      <c r="CD15" s="24" t="s">
        <v>117</v>
      </c>
      <c r="CE15" s="30"/>
      <c r="CF15" s="30"/>
      <c r="CG15" s="30"/>
      <c r="CH15" s="30"/>
      <c r="CI15" s="30"/>
      <c r="CJ15" s="30">
        <v>4</v>
      </c>
      <c r="CK15" s="30">
        <v>5</v>
      </c>
      <c r="CL15" s="20" t="e">
        <v>#N/A</v>
      </c>
      <c r="CM15" s="21" t="e">
        <v>#N/A</v>
      </c>
      <c r="CN15" s="9">
        <v>0</v>
      </c>
      <c r="CO15" s="9">
        <f t="shared" si="7"/>
        <v>0</v>
      </c>
      <c r="CP15" s="14">
        <f t="shared" si="8"/>
        <v>24232329</v>
      </c>
      <c r="CQ15" s="14">
        <f t="shared" si="9"/>
        <v>0</v>
      </c>
      <c r="CR15" s="5"/>
      <c r="CS15" s="5"/>
      <c r="CT15" s="22"/>
      <c r="CU15" s="22"/>
      <c r="CV15" s="22"/>
      <c r="CW15" s="22"/>
      <c r="CX15" s="22"/>
      <c r="CY15" s="22"/>
      <c r="CZ15" s="22"/>
      <c r="DA15" s="22"/>
      <c r="DB15" s="22"/>
      <c r="DC15" s="22"/>
      <c r="DD15" s="22"/>
      <c r="DE15" s="22"/>
      <c r="DF15" s="22"/>
      <c r="DG15" s="22"/>
      <c r="DH15" s="22"/>
      <c r="DI15" s="22"/>
      <c r="DJ15" s="22"/>
      <c r="DK15" s="22"/>
      <c r="DL15" s="22"/>
      <c r="DM15" s="31"/>
    </row>
    <row r="16" spans="1:117" s="23" customFormat="1" ht="81.75" customHeight="1">
      <c r="A16" s="5" t="s">
        <v>252</v>
      </c>
      <c r="B16" s="8" t="s">
        <v>253</v>
      </c>
      <c r="C16" s="5" t="s">
        <v>97</v>
      </c>
      <c r="D16" s="5" t="s">
        <v>98</v>
      </c>
      <c r="E16" s="5">
        <v>11</v>
      </c>
      <c r="F16" s="74" t="s">
        <v>149</v>
      </c>
      <c r="G16" s="5" t="s">
        <v>150</v>
      </c>
      <c r="H16" s="5">
        <v>1082001052</v>
      </c>
      <c r="I16" s="5">
        <v>50</v>
      </c>
      <c r="J16" s="6">
        <v>44203</v>
      </c>
      <c r="K16" s="5" t="s">
        <v>123</v>
      </c>
      <c r="L16" s="9">
        <v>32309772</v>
      </c>
      <c r="M16" s="9">
        <v>2937252</v>
      </c>
      <c r="N16" s="5" t="s">
        <v>94</v>
      </c>
      <c r="O16" s="9">
        <v>0</v>
      </c>
      <c r="P16" s="9">
        <f t="shared" si="0"/>
        <v>32309772</v>
      </c>
      <c r="Q16" s="5" t="s">
        <v>94</v>
      </c>
      <c r="R16" s="5" t="s">
        <v>94</v>
      </c>
      <c r="S16" s="5" t="s">
        <v>94</v>
      </c>
      <c r="T16" s="5" t="s">
        <v>94</v>
      </c>
      <c r="U16" s="5" t="s">
        <v>94</v>
      </c>
      <c r="V16" s="8" t="s">
        <v>254</v>
      </c>
      <c r="W16" s="10">
        <v>79825209</v>
      </c>
      <c r="X16" s="10">
        <v>0</v>
      </c>
      <c r="Y16" s="10" t="s">
        <v>219</v>
      </c>
      <c r="Z16" s="10" t="s">
        <v>105</v>
      </c>
      <c r="AA16" s="10" t="s">
        <v>106</v>
      </c>
      <c r="AB16" s="6">
        <v>27898</v>
      </c>
      <c r="AC16" s="5" t="s">
        <v>107</v>
      </c>
      <c r="AD16" s="5" t="s">
        <v>163</v>
      </c>
      <c r="AE16" s="5" t="s">
        <v>108</v>
      </c>
      <c r="AF16" s="5" t="s">
        <v>255</v>
      </c>
      <c r="AG16" s="5" t="s">
        <v>256</v>
      </c>
      <c r="AH16" s="5" t="s">
        <v>111</v>
      </c>
      <c r="AI16" s="10" t="s">
        <v>257</v>
      </c>
      <c r="AJ16" s="5">
        <v>3813000</v>
      </c>
      <c r="AK16" s="10" t="s">
        <v>258</v>
      </c>
      <c r="AL16" s="5" t="s">
        <v>259</v>
      </c>
      <c r="AM16" s="10" t="s">
        <v>130</v>
      </c>
      <c r="AN16" s="5" t="s">
        <v>94</v>
      </c>
      <c r="AO16" s="5" t="s">
        <v>94</v>
      </c>
      <c r="AP16" s="10" t="s">
        <v>94</v>
      </c>
      <c r="AQ16" s="10" t="s">
        <v>94</v>
      </c>
      <c r="AR16" s="12" t="s">
        <v>260</v>
      </c>
      <c r="AS16" s="5">
        <v>22</v>
      </c>
      <c r="AT16" s="6">
        <v>44214</v>
      </c>
      <c r="AU16" s="5" t="s">
        <v>94</v>
      </c>
      <c r="AV16" s="5" t="s">
        <v>94</v>
      </c>
      <c r="AW16" s="5" t="s">
        <v>94</v>
      </c>
      <c r="AX16" s="5" t="s">
        <v>94</v>
      </c>
      <c r="AY16" s="13">
        <v>44215</v>
      </c>
      <c r="AZ16" s="13">
        <v>44548</v>
      </c>
      <c r="BA16" s="5" t="s">
        <v>94</v>
      </c>
      <c r="BB16" s="8" t="str">
        <f t="shared" si="1"/>
        <v xml:space="preserve">JUAN CARLOS ZORRO CORDERO </v>
      </c>
      <c r="BC16" s="14">
        <f t="shared" si="2"/>
        <v>32309772</v>
      </c>
      <c r="BD16" s="14" t="str">
        <f t="shared" si="3"/>
        <v>2 2. Meses</v>
      </c>
      <c r="BE16" s="15">
        <f t="shared" si="4"/>
        <v>11</v>
      </c>
      <c r="BF16" s="9">
        <v>1174901</v>
      </c>
      <c r="BG16" s="14">
        <v>2937252</v>
      </c>
      <c r="BH16" s="14">
        <v>2937252</v>
      </c>
      <c r="BI16" s="14">
        <v>2937252</v>
      </c>
      <c r="BJ16" s="14">
        <v>2937252</v>
      </c>
      <c r="BK16" s="14">
        <v>2937252</v>
      </c>
      <c r="BL16" s="16">
        <v>2937252</v>
      </c>
      <c r="BM16" s="17">
        <v>2937252</v>
      </c>
      <c r="BN16" s="16">
        <v>2937252</v>
      </c>
      <c r="BO16" s="18">
        <v>2937252</v>
      </c>
      <c r="BP16" s="18">
        <v>2937252</v>
      </c>
      <c r="BQ16" s="18">
        <v>1762351</v>
      </c>
      <c r="BR16" s="5"/>
      <c r="BS16" s="5"/>
      <c r="BT16" s="5"/>
      <c r="BU16" s="5"/>
      <c r="BV16" s="5"/>
      <c r="BW16" s="5"/>
      <c r="BX16" s="5"/>
      <c r="BY16" s="5"/>
      <c r="BZ16" s="5"/>
      <c r="CA16" s="5"/>
      <c r="CB16" s="16">
        <f t="shared" si="5"/>
        <v>32309772</v>
      </c>
      <c r="CC16" s="19">
        <f t="shared" si="6"/>
        <v>1</v>
      </c>
      <c r="CD16" s="24" t="s">
        <v>117</v>
      </c>
      <c r="CE16" s="25"/>
      <c r="CF16" s="25"/>
      <c r="CG16" s="25"/>
      <c r="CH16" s="25"/>
      <c r="CI16" s="25"/>
      <c r="CJ16" s="25">
        <v>13</v>
      </c>
      <c r="CK16" s="25">
        <v>13</v>
      </c>
      <c r="CL16" s="20" t="s">
        <v>261</v>
      </c>
      <c r="CM16" s="21">
        <v>44559</v>
      </c>
      <c r="CN16" s="9">
        <v>1762351</v>
      </c>
      <c r="CO16" s="9">
        <f t="shared" si="7"/>
        <v>1762351</v>
      </c>
      <c r="CP16" s="14">
        <f t="shared" si="8"/>
        <v>32309772</v>
      </c>
      <c r="CQ16" s="14">
        <f t="shared" si="9"/>
        <v>0</v>
      </c>
      <c r="CR16" s="5"/>
      <c r="CS16" s="5"/>
      <c r="CT16" s="22"/>
      <c r="CU16" s="22"/>
      <c r="CV16" s="22"/>
      <c r="CW16" s="22"/>
      <c r="CX16" s="22"/>
      <c r="CY16" s="22"/>
      <c r="CZ16" s="22"/>
      <c r="DA16" s="22"/>
      <c r="DB16" s="22"/>
      <c r="DC16" s="22"/>
      <c r="DD16" s="22"/>
      <c r="DE16" s="22"/>
      <c r="DF16" s="22"/>
      <c r="DG16" s="22"/>
      <c r="DH16" s="22"/>
      <c r="DI16" s="22"/>
      <c r="DJ16" s="22"/>
      <c r="DK16" s="22"/>
      <c r="DL16" s="22"/>
      <c r="DM16" s="22"/>
    </row>
    <row r="17" spans="1:117" s="23" customFormat="1" ht="81.75" customHeight="1">
      <c r="A17" s="5" t="s">
        <v>262</v>
      </c>
      <c r="B17" s="8" t="s">
        <v>263</v>
      </c>
      <c r="C17" s="5" t="s">
        <v>97</v>
      </c>
      <c r="D17" s="5" t="s">
        <v>98</v>
      </c>
      <c r="E17" s="5">
        <v>11</v>
      </c>
      <c r="F17" s="74" t="s">
        <v>149</v>
      </c>
      <c r="G17" s="5" t="s">
        <v>150</v>
      </c>
      <c r="H17" s="5">
        <v>1082001052</v>
      </c>
      <c r="I17" s="5">
        <v>33</v>
      </c>
      <c r="J17" s="6">
        <v>44203</v>
      </c>
      <c r="K17" s="5" t="s">
        <v>123</v>
      </c>
      <c r="L17" s="9">
        <v>80774430</v>
      </c>
      <c r="M17" s="9">
        <v>7343130</v>
      </c>
      <c r="N17" s="5" t="s">
        <v>94</v>
      </c>
      <c r="O17" s="9">
        <v>0</v>
      </c>
      <c r="P17" s="9">
        <f t="shared" si="0"/>
        <v>80774430</v>
      </c>
      <c r="Q17" s="5" t="s">
        <v>94</v>
      </c>
      <c r="R17" s="5" t="s">
        <v>94</v>
      </c>
      <c r="S17" s="5" t="s">
        <v>94</v>
      </c>
      <c r="T17" s="5" t="s">
        <v>94</v>
      </c>
      <c r="U17" s="5" t="s">
        <v>94</v>
      </c>
      <c r="V17" s="8" t="s">
        <v>264</v>
      </c>
      <c r="W17" s="10">
        <v>79296576</v>
      </c>
      <c r="X17" s="10">
        <v>8</v>
      </c>
      <c r="Y17" s="10" t="s">
        <v>219</v>
      </c>
      <c r="Z17" s="10" t="s">
        <v>105</v>
      </c>
      <c r="AA17" s="10" t="s">
        <v>106</v>
      </c>
      <c r="AB17" s="6">
        <v>23419</v>
      </c>
      <c r="AC17" s="5" t="s">
        <v>107</v>
      </c>
      <c r="AD17" s="5" t="s">
        <v>163</v>
      </c>
      <c r="AE17" s="5" t="s">
        <v>108</v>
      </c>
      <c r="AF17" s="5" t="s">
        <v>174</v>
      </c>
      <c r="AG17" s="5" t="s">
        <v>256</v>
      </c>
      <c r="AH17" s="5" t="s">
        <v>111</v>
      </c>
      <c r="AI17" s="10" t="s">
        <v>265</v>
      </c>
      <c r="AJ17" s="5">
        <v>3813000</v>
      </c>
      <c r="AK17" s="10" t="s">
        <v>266</v>
      </c>
      <c r="AL17" s="5" t="s">
        <v>189</v>
      </c>
      <c r="AM17" s="10" t="s">
        <v>115</v>
      </c>
      <c r="AN17" s="5" t="s">
        <v>94</v>
      </c>
      <c r="AO17" s="5" t="s">
        <v>94</v>
      </c>
      <c r="AP17" s="5" t="s">
        <v>94</v>
      </c>
      <c r="AQ17" s="5" t="s">
        <v>94</v>
      </c>
      <c r="AR17" s="12" t="s">
        <v>267</v>
      </c>
      <c r="AS17" s="5">
        <v>18</v>
      </c>
      <c r="AT17" s="6">
        <v>44214</v>
      </c>
      <c r="AU17" s="5" t="s">
        <v>94</v>
      </c>
      <c r="AV17" s="5" t="s">
        <v>94</v>
      </c>
      <c r="AW17" s="5" t="s">
        <v>94</v>
      </c>
      <c r="AX17" s="5" t="s">
        <v>94</v>
      </c>
      <c r="AY17" s="13">
        <v>44215</v>
      </c>
      <c r="AZ17" s="13">
        <v>44548</v>
      </c>
      <c r="BA17" s="5" t="s">
        <v>94</v>
      </c>
      <c r="BB17" s="8" t="str">
        <f t="shared" si="1"/>
        <v xml:space="preserve">JOSÉ JAVIER PINTO CASTAÑEDA </v>
      </c>
      <c r="BC17" s="14">
        <f t="shared" si="2"/>
        <v>80774430</v>
      </c>
      <c r="BD17" s="14" t="str">
        <f t="shared" si="3"/>
        <v>2 2. Meses</v>
      </c>
      <c r="BE17" s="15">
        <f t="shared" si="4"/>
        <v>11</v>
      </c>
      <c r="BF17" s="9">
        <v>2937252</v>
      </c>
      <c r="BG17" s="14">
        <v>7343130</v>
      </c>
      <c r="BH17" s="14">
        <v>7343130</v>
      </c>
      <c r="BI17" s="14">
        <v>7343130</v>
      </c>
      <c r="BJ17" s="14">
        <v>7343130</v>
      </c>
      <c r="BK17" s="14">
        <v>7343130</v>
      </c>
      <c r="BL17" s="16">
        <v>7343130</v>
      </c>
      <c r="BM17" s="17">
        <v>7343130</v>
      </c>
      <c r="BN17" s="16">
        <v>7343130</v>
      </c>
      <c r="BO17" s="18">
        <v>7343130</v>
      </c>
      <c r="BP17" s="18">
        <v>7343130</v>
      </c>
      <c r="BQ17" s="18">
        <v>4405878</v>
      </c>
      <c r="BR17" s="5"/>
      <c r="BS17" s="5"/>
      <c r="BT17" s="5"/>
      <c r="BU17" s="5"/>
      <c r="BV17" s="5"/>
      <c r="BW17" s="5"/>
      <c r="BX17" s="5"/>
      <c r="BY17" s="5"/>
      <c r="BZ17" s="5"/>
      <c r="CA17" s="5"/>
      <c r="CB17" s="16">
        <f t="shared" si="5"/>
        <v>80774430</v>
      </c>
      <c r="CC17" s="19">
        <f t="shared" si="6"/>
        <v>1</v>
      </c>
      <c r="CD17" s="24" t="s">
        <v>117</v>
      </c>
      <c r="CE17" s="25"/>
      <c r="CF17" s="25"/>
      <c r="CG17" s="25"/>
      <c r="CH17" s="25"/>
      <c r="CI17" s="25"/>
      <c r="CJ17" s="25">
        <v>11</v>
      </c>
      <c r="CK17" s="25">
        <v>11</v>
      </c>
      <c r="CL17" s="20" t="s">
        <v>268</v>
      </c>
      <c r="CM17" s="21">
        <v>44559</v>
      </c>
      <c r="CN17" s="9">
        <v>4405878</v>
      </c>
      <c r="CO17" s="9">
        <f t="shared" si="7"/>
        <v>4405878</v>
      </c>
      <c r="CP17" s="14">
        <f t="shared" si="8"/>
        <v>80774430</v>
      </c>
      <c r="CQ17" s="14">
        <f t="shared" si="9"/>
        <v>0</v>
      </c>
      <c r="CR17" s="5"/>
      <c r="CS17" s="5"/>
      <c r="CT17" s="22"/>
      <c r="CU17" s="22"/>
      <c r="CV17" s="22"/>
      <c r="CW17" s="22"/>
      <c r="CX17" s="22"/>
      <c r="CY17" s="22"/>
      <c r="CZ17" s="22"/>
      <c r="DA17" s="22"/>
      <c r="DB17" s="22"/>
      <c r="DC17" s="22"/>
      <c r="DD17" s="22"/>
      <c r="DE17" s="22"/>
      <c r="DF17" s="22"/>
      <c r="DG17" s="22"/>
      <c r="DH17" s="22"/>
      <c r="DI17" s="22"/>
      <c r="DJ17" s="22"/>
      <c r="DK17" s="22"/>
      <c r="DL17" s="22"/>
      <c r="DM17" s="22"/>
    </row>
    <row r="18" spans="1:117" s="23" customFormat="1" ht="81.75" customHeight="1">
      <c r="A18" s="5" t="s">
        <v>269</v>
      </c>
      <c r="B18" s="8" t="s">
        <v>270</v>
      </c>
      <c r="C18" s="5" t="s">
        <v>97</v>
      </c>
      <c r="D18" s="5" t="s">
        <v>98</v>
      </c>
      <c r="E18" s="5">
        <v>11</v>
      </c>
      <c r="F18" s="74" t="s">
        <v>149</v>
      </c>
      <c r="G18" s="5" t="s">
        <v>150</v>
      </c>
      <c r="H18" s="5">
        <v>1082001052</v>
      </c>
      <c r="I18" s="5">
        <v>51</v>
      </c>
      <c r="J18" s="6">
        <v>44203</v>
      </c>
      <c r="K18" s="5" t="s">
        <v>123</v>
      </c>
      <c r="L18" s="9">
        <v>121161645</v>
      </c>
      <c r="M18" s="9">
        <v>11014695</v>
      </c>
      <c r="N18" s="5" t="s">
        <v>94</v>
      </c>
      <c r="O18" s="9">
        <v>0</v>
      </c>
      <c r="P18" s="9">
        <f t="shared" si="0"/>
        <v>121161645</v>
      </c>
      <c r="Q18" s="5" t="s">
        <v>94</v>
      </c>
      <c r="R18" s="5" t="s">
        <v>94</v>
      </c>
      <c r="S18" s="5" t="s">
        <v>94</v>
      </c>
      <c r="T18" s="5" t="s">
        <v>94</v>
      </c>
      <c r="U18" s="5" t="s">
        <v>94</v>
      </c>
      <c r="V18" s="8" t="s">
        <v>271</v>
      </c>
      <c r="W18" s="10">
        <v>38249742</v>
      </c>
      <c r="X18" s="10">
        <v>5</v>
      </c>
      <c r="Y18" s="10" t="s">
        <v>104</v>
      </c>
      <c r="Z18" s="10" t="s">
        <v>105</v>
      </c>
      <c r="AA18" s="10" t="s">
        <v>106</v>
      </c>
      <c r="AB18" s="6">
        <v>22193</v>
      </c>
      <c r="AC18" s="5" t="s">
        <v>107</v>
      </c>
      <c r="AD18" s="5" t="s">
        <v>138</v>
      </c>
      <c r="AE18" s="5" t="s">
        <v>152</v>
      </c>
      <c r="AF18" s="5" t="s">
        <v>125</v>
      </c>
      <c r="AG18" s="5" t="s">
        <v>240</v>
      </c>
      <c r="AH18" s="5" t="s">
        <v>111</v>
      </c>
      <c r="AI18" s="10" t="s">
        <v>272</v>
      </c>
      <c r="AJ18" s="5">
        <v>3813000</v>
      </c>
      <c r="AK18" s="10" t="s">
        <v>273</v>
      </c>
      <c r="AL18" s="5" t="s">
        <v>223</v>
      </c>
      <c r="AM18" s="10" t="s">
        <v>157</v>
      </c>
      <c r="AN18" s="5" t="s">
        <v>94</v>
      </c>
      <c r="AO18" s="5" t="s">
        <v>94</v>
      </c>
      <c r="AP18" s="5" t="s">
        <v>94</v>
      </c>
      <c r="AQ18" s="5" t="s">
        <v>94</v>
      </c>
      <c r="AR18" s="12" t="s">
        <v>274</v>
      </c>
      <c r="AS18" s="5">
        <v>20</v>
      </c>
      <c r="AT18" s="6">
        <v>44214</v>
      </c>
      <c r="AU18" s="5" t="s">
        <v>94</v>
      </c>
      <c r="AV18" s="5" t="s">
        <v>94</v>
      </c>
      <c r="AW18" s="5" t="s">
        <v>94</v>
      </c>
      <c r="AX18" s="5" t="s">
        <v>94</v>
      </c>
      <c r="AY18" s="13">
        <v>44215</v>
      </c>
      <c r="AZ18" s="13">
        <v>44548</v>
      </c>
      <c r="BA18" s="5" t="s">
        <v>94</v>
      </c>
      <c r="BB18" s="8" t="str">
        <f t="shared" si="1"/>
        <v xml:space="preserve">GLADYS GUTIERREZ UPEGUI </v>
      </c>
      <c r="BC18" s="14">
        <f t="shared" si="2"/>
        <v>121161645</v>
      </c>
      <c r="BD18" s="14" t="str">
        <f t="shared" si="3"/>
        <v>2 2. Meses</v>
      </c>
      <c r="BE18" s="15">
        <f t="shared" si="4"/>
        <v>11</v>
      </c>
      <c r="BF18" s="9">
        <v>4405878</v>
      </c>
      <c r="BG18" s="14">
        <v>11014695</v>
      </c>
      <c r="BH18" s="14">
        <v>11014695</v>
      </c>
      <c r="BI18" s="14">
        <v>11014695</v>
      </c>
      <c r="BJ18" s="14">
        <v>11014695</v>
      </c>
      <c r="BK18" s="14">
        <v>11014695</v>
      </c>
      <c r="BL18" s="16">
        <v>11014695</v>
      </c>
      <c r="BM18" s="17">
        <v>11014695</v>
      </c>
      <c r="BN18" s="16">
        <v>11014695</v>
      </c>
      <c r="BO18" s="18">
        <v>11014695</v>
      </c>
      <c r="BP18" s="18">
        <v>11014695</v>
      </c>
      <c r="BQ18" s="18">
        <v>6608817</v>
      </c>
      <c r="BR18" s="5"/>
      <c r="BS18" s="5"/>
      <c r="BT18" s="5"/>
      <c r="BU18" s="5"/>
      <c r="BV18" s="5"/>
      <c r="BW18" s="5"/>
      <c r="BX18" s="5"/>
      <c r="BY18" s="5"/>
      <c r="BZ18" s="5"/>
      <c r="CA18" s="5"/>
      <c r="CB18" s="16">
        <f t="shared" si="5"/>
        <v>121161645</v>
      </c>
      <c r="CC18" s="19">
        <f t="shared" si="6"/>
        <v>1</v>
      </c>
      <c r="CD18" s="24" t="s">
        <v>117</v>
      </c>
      <c r="CE18" s="25"/>
      <c r="CF18" s="25"/>
      <c r="CG18" s="25"/>
      <c r="CH18" s="25"/>
      <c r="CI18" s="25"/>
      <c r="CJ18" s="25">
        <v>12</v>
      </c>
      <c r="CK18" s="25">
        <v>12</v>
      </c>
      <c r="CL18" s="20" t="s">
        <v>275</v>
      </c>
      <c r="CM18" s="21">
        <v>44559</v>
      </c>
      <c r="CN18" s="9">
        <v>6608817</v>
      </c>
      <c r="CO18" s="9">
        <f t="shared" si="7"/>
        <v>6608817</v>
      </c>
      <c r="CP18" s="14">
        <f t="shared" si="8"/>
        <v>121161645</v>
      </c>
      <c r="CQ18" s="14">
        <f t="shared" si="9"/>
        <v>0</v>
      </c>
      <c r="CR18" s="5"/>
      <c r="CS18" s="5"/>
      <c r="CT18" s="22"/>
      <c r="CU18" s="22"/>
      <c r="CV18" s="22"/>
      <c r="CW18" s="22"/>
      <c r="CX18" s="22"/>
      <c r="CY18" s="22"/>
      <c r="CZ18" s="22"/>
      <c r="DA18" s="22"/>
      <c r="DB18" s="22"/>
      <c r="DC18" s="22"/>
      <c r="DD18" s="22"/>
      <c r="DE18" s="22"/>
      <c r="DF18" s="22"/>
      <c r="DG18" s="22"/>
      <c r="DH18" s="22"/>
      <c r="DI18" s="22"/>
      <c r="DJ18" s="22"/>
      <c r="DK18" s="22"/>
      <c r="DL18" s="22"/>
      <c r="DM18" s="22"/>
    </row>
    <row r="19" spans="1:117" s="23" customFormat="1" ht="81.75" customHeight="1">
      <c r="A19" s="5" t="s">
        <v>276</v>
      </c>
      <c r="B19" s="8" t="s">
        <v>277</v>
      </c>
      <c r="C19" s="5" t="s">
        <v>97</v>
      </c>
      <c r="D19" s="5" t="s">
        <v>98</v>
      </c>
      <c r="E19" s="5">
        <v>11</v>
      </c>
      <c r="F19" s="74" t="s">
        <v>121</v>
      </c>
      <c r="G19" s="5" t="s">
        <v>122</v>
      </c>
      <c r="H19" s="5">
        <v>1082001052</v>
      </c>
      <c r="I19" s="5">
        <v>7</v>
      </c>
      <c r="J19" s="6">
        <v>44202</v>
      </c>
      <c r="K19" s="5" t="s">
        <v>123</v>
      </c>
      <c r="L19" s="9">
        <v>105006759</v>
      </c>
      <c r="M19" s="9">
        <v>9546069</v>
      </c>
      <c r="N19" s="6">
        <v>44526</v>
      </c>
      <c r="O19" s="9">
        <v>4136630</v>
      </c>
      <c r="P19" s="9">
        <f t="shared" si="0"/>
        <v>109143389</v>
      </c>
      <c r="Q19" s="5" t="s">
        <v>278</v>
      </c>
      <c r="R19" s="6">
        <v>44526</v>
      </c>
      <c r="S19" s="5" t="s">
        <v>279</v>
      </c>
      <c r="T19" s="5" t="s">
        <v>94</v>
      </c>
      <c r="U19" s="5" t="s">
        <v>94</v>
      </c>
      <c r="V19" s="8" t="s">
        <v>280</v>
      </c>
      <c r="W19" s="10">
        <v>79683848</v>
      </c>
      <c r="X19" s="10">
        <v>6</v>
      </c>
      <c r="Y19" s="10" t="s">
        <v>219</v>
      </c>
      <c r="Z19" s="10" t="s">
        <v>105</v>
      </c>
      <c r="AA19" s="10" t="s">
        <v>106</v>
      </c>
      <c r="AB19" s="6">
        <v>27155</v>
      </c>
      <c r="AC19" s="5" t="s">
        <v>107</v>
      </c>
      <c r="AD19" s="5" t="s">
        <v>163</v>
      </c>
      <c r="AE19" s="5" t="s">
        <v>108</v>
      </c>
      <c r="AF19" s="5" t="s">
        <v>174</v>
      </c>
      <c r="AG19" s="5" t="s">
        <v>256</v>
      </c>
      <c r="AH19" s="5" t="s">
        <v>111</v>
      </c>
      <c r="AI19" s="5" t="s">
        <v>281</v>
      </c>
      <c r="AJ19" s="5">
        <v>3813000</v>
      </c>
      <c r="AK19" s="5" t="s">
        <v>282</v>
      </c>
      <c r="AL19" s="5" t="s">
        <v>283</v>
      </c>
      <c r="AM19" s="5" t="s">
        <v>284</v>
      </c>
      <c r="AN19" s="5" t="s">
        <v>94</v>
      </c>
      <c r="AO19" s="5" t="s">
        <v>94</v>
      </c>
      <c r="AP19" s="5" t="s">
        <v>94</v>
      </c>
      <c r="AQ19" s="5" t="s">
        <v>94</v>
      </c>
      <c r="AR19" s="12" t="s">
        <v>285</v>
      </c>
      <c r="AS19" s="5">
        <v>19</v>
      </c>
      <c r="AT19" s="6">
        <v>44214</v>
      </c>
      <c r="AU19" s="5">
        <v>311</v>
      </c>
      <c r="AV19" s="6">
        <v>44517</v>
      </c>
      <c r="AW19" s="5">
        <v>322</v>
      </c>
      <c r="AX19" s="6">
        <v>44526</v>
      </c>
      <c r="AY19" s="13">
        <v>44214</v>
      </c>
      <c r="AZ19" s="13">
        <v>44560</v>
      </c>
      <c r="BA19" s="5" t="s">
        <v>94</v>
      </c>
      <c r="BB19" s="8" t="str">
        <f t="shared" si="1"/>
        <v xml:space="preserve">JOSÉ FRANCISCO ARIAS PACHÓN </v>
      </c>
      <c r="BC19" s="14">
        <f t="shared" si="2"/>
        <v>109143389</v>
      </c>
      <c r="BD19" s="14" t="str">
        <f t="shared" si="3"/>
        <v>2 2. Meses</v>
      </c>
      <c r="BE19" s="15">
        <f t="shared" si="4"/>
        <v>11</v>
      </c>
      <c r="BF19" s="9">
        <v>4136630</v>
      </c>
      <c r="BG19" s="14">
        <v>9546069</v>
      </c>
      <c r="BH19" s="14">
        <v>9546069</v>
      </c>
      <c r="BI19" s="14">
        <v>9546069</v>
      </c>
      <c r="BJ19" s="14">
        <v>9546069</v>
      </c>
      <c r="BK19" s="14">
        <v>9546069</v>
      </c>
      <c r="BL19" s="16">
        <v>9546069</v>
      </c>
      <c r="BM19" s="17">
        <v>9546069</v>
      </c>
      <c r="BN19" s="16">
        <v>9546069</v>
      </c>
      <c r="BO19" s="18">
        <v>9546069</v>
      </c>
      <c r="BP19" s="18">
        <v>9546069</v>
      </c>
      <c r="BQ19" s="18">
        <f>5409439+4136630</f>
        <v>9546069</v>
      </c>
      <c r="BR19" s="5"/>
      <c r="BS19" s="5"/>
      <c r="BT19" s="5"/>
      <c r="BU19" s="5"/>
      <c r="BV19" s="5"/>
      <c r="BW19" s="5"/>
      <c r="BX19" s="5"/>
      <c r="BY19" s="5"/>
      <c r="BZ19" s="5"/>
      <c r="CA19" s="5"/>
      <c r="CB19" s="16">
        <f t="shared" si="5"/>
        <v>109143389</v>
      </c>
      <c r="CC19" s="19">
        <f t="shared" si="6"/>
        <v>1</v>
      </c>
      <c r="CD19" s="24" t="s">
        <v>117</v>
      </c>
      <c r="CE19" s="25"/>
      <c r="CF19" s="25"/>
      <c r="CG19" s="25"/>
      <c r="CH19" s="25"/>
      <c r="CI19" s="25"/>
      <c r="CJ19" s="25">
        <v>13</v>
      </c>
      <c r="CK19" s="25">
        <v>13</v>
      </c>
      <c r="CL19" s="20" t="s">
        <v>286</v>
      </c>
      <c r="CM19" s="21">
        <v>44560</v>
      </c>
      <c r="CN19" s="9">
        <v>4136630</v>
      </c>
      <c r="CO19" s="9">
        <f t="shared" si="7"/>
        <v>4136630</v>
      </c>
      <c r="CP19" s="14">
        <f t="shared" si="8"/>
        <v>109143389</v>
      </c>
      <c r="CQ19" s="14">
        <f t="shared" si="9"/>
        <v>0</v>
      </c>
      <c r="CR19" s="5"/>
      <c r="CS19" s="5"/>
      <c r="CT19" s="22"/>
      <c r="CU19" s="22"/>
      <c r="CV19" s="22"/>
      <c r="CW19" s="22"/>
      <c r="CX19" s="22"/>
      <c r="CY19" s="22"/>
      <c r="CZ19" s="22"/>
      <c r="DA19" s="22"/>
      <c r="DB19" s="22"/>
      <c r="DC19" s="22"/>
      <c r="DD19" s="22"/>
      <c r="DE19" s="22"/>
      <c r="DF19" s="22"/>
      <c r="DG19" s="22"/>
      <c r="DH19" s="22"/>
      <c r="DI19" s="22"/>
      <c r="DJ19" s="22"/>
      <c r="DK19" s="22"/>
      <c r="DL19" s="22"/>
      <c r="DM19" s="22"/>
    </row>
    <row r="20" spans="1:117" s="23" customFormat="1" ht="81.75" customHeight="1">
      <c r="A20" s="5" t="s">
        <v>287</v>
      </c>
      <c r="B20" s="8" t="s">
        <v>288</v>
      </c>
      <c r="C20" s="5" t="s">
        <v>97</v>
      </c>
      <c r="D20" s="5" t="s">
        <v>98</v>
      </c>
      <c r="E20" s="5">
        <v>11</v>
      </c>
      <c r="F20" s="74" t="s">
        <v>149</v>
      </c>
      <c r="G20" s="5" t="s">
        <v>150</v>
      </c>
      <c r="H20" s="5">
        <v>1082001052</v>
      </c>
      <c r="I20" s="5">
        <v>29</v>
      </c>
      <c r="J20" s="6">
        <v>44203</v>
      </c>
      <c r="K20" s="5" t="s">
        <v>123</v>
      </c>
      <c r="L20" s="9">
        <v>88851873</v>
      </c>
      <c r="M20" s="9">
        <v>8077443</v>
      </c>
      <c r="N20" s="5" t="s">
        <v>289</v>
      </c>
      <c r="O20" s="9">
        <v>0</v>
      </c>
      <c r="P20" s="9">
        <f t="shared" si="0"/>
        <v>88851873</v>
      </c>
      <c r="Q20" s="5" t="s">
        <v>94</v>
      </c>
      <c r="R20" s="5" t="s">
        <v>94</v>
      </c>
      <c r="S20" s="5" t="s">
        <v>94</v>
      </c>
      <c r="T20" s="5" t="s">
        <v>94</v>
      </c>
      <c r="U20" s="5" t="s">
        <v>94</v>
      </c>
      <c r="V20" s="8" t="s">
        <v>290</v>
      </c>
      <c r="W20" s="10">
        <v>79507567</v>
      </c>
      <c r="X20" s="10">
        <v>9</v>
      </c>
      <c r="Y20" s="10" t="s">
        <v>219</v>
      </c>
      <c r="Z20" s="10" t="s">
        <v>105</v>
      </c>
      <c r="AA20" s="10" t="s">
        <v>106</v>
      </c>
      <c r="AB20" s="6">
        <v>25397</v>
      </c>
      <c r="AC20" s="5" t="s">
        <v>107</v>
      </c>
      <c r="AD20" s="5" t="s">
        <v>163</v>
      </c>
      <c r="AE20" s="5" t="s">
        <v>108</v>
      </c>
      <c r="AF20" s="5" t="s">
        <v>153</v>
      </c>
      <c r="AG20" s="5" t="s">
        <v>126</v>
      </c>
      <c r="AH20" s="5" t="s">
        <v>111</v>
      </c>
      <c r="AI20" s="5" t="s">
        <v>291</v>
      </c>
      <c r="AJ20" s="5">
        <v>3813000</v>
      </c>
      <c r="AK20" s="5" t="s">
        <v>292</v>
      </c>
      <c r="AL20" s="5" t="s">
        <v>293</v>
      </c>
      <c r="AM20" s="5" t="s">
        <v>115</v>
      </c>
      <c r="AN20" s="5" t="s">
        <v>94</v>
      </c>
      <c r="AO20" s="5" t="s">
        <v>94</v>
      </c>
      <c r="AP20" s="5" t="s">
        <v>94</v>
      </c>
      <c r="AQ20" s="5" t="s">
        <v>94</v>
      </c>
      <c r="AR20" s="12" t="s">
        <v>294</v>
      </c>
      <c r="AS20" s="5">
        <v>25</v>
      </c>
      <c r="AT20" s="6">
        <v>44215</v>
      </c>
      <c r="AU20" s="5" t="s">
        <v>94</v>
      </c>
      <c r="AV20" s="5" t="s">
        <v>94</v>
      </c>
      <c r="AW20" s="5" t="s">
        <v>94</v>
      </c>
      <c r="AX20" s="5" t="s">
        <v>94</v>
      </c>
      <c r="AY20" s="13">
        <v>44216</v>
      </c>
      <c r="AZ20" s="13">
        <v>44549</v>
      </c>
      <c r="BA20" s="5" t="s">
        <v>94</v>
      </c>
      <c r="BB20" s="8" t="str">
        <f t="shared" si="1"/>
        <v xml:space="preserve">JORGE GYPSY SAAVEDRA CASALLAS </v>
      </c>
      <c r="BC20" s="14">
        <f t="shared" si="2"/>
        <v>88851873</v>
      </c>
      <c r="BD20" s="14" t="str">
        <f t="shared" si="3"/>
        <v>2 2. Meses</v>
      </c>
      <c r="BE20" s="15">
        <f t="shared" si="4"/>
        <v>11</v>
      </c>
      <c r="BF20" s="9">
        <v>2961721</v>
      </c>
      <c r="BG20" s="14">
        <v>8077451</v>
      </c>
      <c r="BH20" s="14">
        <v>8077443</v>
      </c>
      <c r="BI20" s="14">
        <v>8077443</v>
      </c>
      <c r="BJ20" s="14">
        <v>8077443</v>
      </c>
      <c r="BK20" s="14">
        <v>8077443</v>
      </c>
      <c r="BL20" s="16">
        <v>8077443</v>
      </c>
      <c r="BM20" s="17">
        <v>8077443</v>
      </c>
      <c r="BN20" s="16">
        <v>8077443</v>
      </c>
      <c r="BO20" s="18">
        <v>8077443</v>
      </c>
      <c r="BP20" s="18">
        <v>8077443</v>
      </c>
      <c r="BQ20" s="18">
        <v>5115714</v>
      </c>
      <c r="BR20" s="5"/>
      <c r="BS20" s="5"/>
      <c r="BT20" s="5"/>
      <c r="BU20" s="5"/>
      <c r="BV20" s="5"/>
      <c r="BW20" s="5"/>
      <c r="BX20" s="5"/>
      <c r="BY20" s="5"/>
      <c r="BZ20" s="5"/>
      <c r="CA20" s="5"/>
      <c r="CB20" s="16">
        <f t="shared" si="5"/>
        <v>88851873</v>
      </c>
      <c r="CC20" s="19">
        <f t="shared" si="6"/>
        <v>1</v>
      </c>
      <c r="CD20" s="24" t="s">
        <v>117</v>
      </c>
      <c r="CE20" s="25"/>
      <c r="CF20" s="25"/>
      <c r="CG20" s="25"/>
      <c r="CH20" s="25"/>
      <c r="CI20" s="25"/>
      <c r="CJ20" s="25">
        <v>11</v>
      </c>
      <c r="CK20" s="25">
        <v>11</v>
      </c>
      <c r="CL20" s="20" t="s">
        <v>295</v>
      </c>
      <c r="CM20" s="21">
        <v>44559</v>
      </c>
      <c r="CN20" s="9">
        <v>5115714</v>
      </c>
      <c r="CO20" s="9">
        <f t="shared" si="7"/>
        <v>5115714</v>
      </c>
      <c r="CP20" s="14">
        <f t="shared" si="8"/>
        <v>88851873</v>
      </c>
      <c r="CQ20" s="14">
        <f t="shared" si="9"/>
        <v>0</v>
      </c>
      <c r="CR20" s="5"/>
      <c r="CS20" s="5"/>
      <c r="CT20" s="22"/>
      <c r="CU20" s="22"/>
      <c r="CV20" s="22"/>
      <c r="CW20" s="22"/>
      <c r="CX20" s="22"/>
      <c r="CY20" s="22"/>
      <c r="CZ20" s="22"/>
      <c r="DA20" s="22"/>
      <c r="DB20" s="22"/>
      <c r="DC20" s="22"/>
      <c r="DD20" s="22"/>
      <c r="DE20" s="22"/>
      <c r="DF20" s="22"/>
      <c r="DG20" s="22"/>
      <c r="DH20" s="22"/>
      <c r="DI20" s="22"/>
      <c r="DJ20" s="22"/>
      <c r="DK20" s="22"/>
      <c r="DL20" s="22"/>
      <c r="DM20" s="22"/>
    </row>
    <row r="21" spans="1:117" s="23" customFormat="1" ht="81.75" customHeight="1">
      <c r="A21" s="5" t="s">
        <v>296</v>
      </c>
      <c r="B21" s="8" t="s">
        <v>297</v>
      </c>
      <c r="C21" s="5" t="s">
        <v>97</v>
      </c>
      <c r="D21" s="5" t="s">
        <v>98</v>
      </c>
      <c r="E21" s="5">
        <v>10</v>
      </c>
      <c r="F21" s="74" t="s">
        <v>298</v>
      </c>
      <c r="G21" s="5" t="s">
        <v>299</v>
      </c>
      <c r="H21" s="5">
        <v>1082000052</v>
      </c>
      <c r="I21" s="5">
        <v>73</v>
      </c>
      <c r="J21" s="6">
        <v>44204</v>
      </c>
      <c r="K21" s="5" t="s">
        <v>123</v>
      </c>
      <c r="L21" s="9">
        <v>66088170</v>
      </c>
      <c r="M21" s="9">
        <v>6608817</v>
      </c>
      <c r="N21" s="5" t="s">
        <v>289</v>
      </c>
      <c r="O21" s="9">
        <v>0</v>
      </c>
      <c r="P21" s="9">
        <f t="shared" si="0"/>
        <v>66088170</v>
      </c>
      <c r="Q21" s="5" t="s">
        <v>94</v>
      </c>
      <c r="R21" s="5" t="s">
        <v>94</v>
      </c>
      <c r="S21" s="5" t="s">
        <v>94</v>
      </c>
      <c r="T21" s="5" t="s">
        <v>94</v>
      </c>
      <c r="U21" s="5" t="s">
        <v>94</v>
      </c>
      <c r="V21" s="8" t="s">
        <v>300</v>
      </c>
      <c r="W21" s="10">
        <v>1032393219</v>
      </c>
      <c r="X21" s="10">
        <v>9</v>
      </c>
      <c r="Y21" s="10" t="s">
        <v>219</v>
      </c>
      <c r="Z21" s="10" t="s">
        <v>105</v>
      </c>
      <c r="AA21" s="10" t="s">
        <v>106</v>
      </c>
      <c r="AB21" s="6">
        <v>31996</v>
      </c>
      <c r="AC21" s="5" t="s">
        <v>107</v>
      </c>
      <c r="AD21" s="5" t="s">
        <v>163</v>
      </c>
      <c r="AE21" s="5" t="s">
        <v>108</v>
      </c>
      <c r="AF21" s="5" t="s">
        <v>153</v>
      </c>
      <c r="AG21" s="5" t="s">
        <v>140</v>
      </c>
      <c r="AH21" s="5" t="s">
        <v>111</v>
      </c>
      <c r="AI21" s="5" t="s">
        <v>301</v>
      </c>
      <c r="AJ21" s="5">
        <v>3813000</v>
      </c>
      <c r="AK21" s="5" t="s">
        <v>302</v>
      </c>
      <c r="AL21" s="5" t="s">
        <v>143</v>
      </c>
      <c r="AM21" s="5" t="s">
        <v>303</v>
      </c>
      <c r="AN21" s="5" t="s">
        <v>94</v>
      </c>
      <c r="AO21" s="5" t="s">
        <v>94</v>
      </c>
      <c r="AP21" s="5" t="s">
        <v>94</v>
      </c>
      <c r="AQ21" s="5" t="s">
        <v>94</v>
      </c>
      <c r="AR21" s="12" t="s">
        <v>304</v>
      </c>
      <c r="AS21" s="5">
        <v>24</v>
      </c>
      <c r="AT21" s="6">
        <v>44215</v>
      </c>
      <c r="AU21" s="10" t="s">
        <v>94</v>
      </c>
      <c r="AV21" s="5" t="s">
        <v>94</v>
      </c>
      <c r="AW21" s="10" t="s">
        <v>94</v>
      </c>
      <c r="AX21" s="5" t="s">
        <v>94</v>
      </c>
      <c r="AY21" s="13">
        <v>44216</v>
      </c>
      <c r="AZ21" s="13">
        <v>44519</v>
      </c>
      <c r="BA21" s="5" t="s">
        <v>94</v>
      </c>
      <c r="BB21" s="8" t="str">
        <f t="shared" si="1"/>
        <v xml:space="preserve">YEISON MORENO GOMEZ </v>
      </c>
      <c r="BC21" s="14">
        <f t="shared" si="2"/>
        <v>66088170</v>
      </c>
      <c r="BD21" s="14" t="str">
        <f t="shared" si="3"/>
        <v>2 2. Meses</v>
      </c>
      <c r="BE21" s="15">
        <f t="shared" si="4"/>
        <v>10</v>
      </c>
      <c r="BF21" s="9">
        <v>2423233</v>
      </c>
      <c r="BG21" s="14">
        <v>6608817</v>
      </c>
      <c r="BH21" s="14">
        <v>6608817</v>
      </c>
      <c r="BI21" s="14">
        <v>6608817</v>
      </c>
      <c r="BJ21" s="14">
        <v>6608817</v>
      </c>
      <c r="BK21" s="14">
        <v>6608817</v>
      </c>
      <c r="BL21" s="16">
        <v>6608817</v>
      </c>
      <c r="BM21" s="17">
        <v>6608817</v>
      </c>
      <c r="BN21" s="16">
        <v>6608817</v>
      </c>
      <c r="BO21" s="18">
        <v>6608817</v>
      </c>
      <c r="BP21" s="18">
        <v>4185584</v>
      </c>
      <c r="BQ21" s="18">
        <v>0</v>
      </c>
      <c r="BR21" s="5"/>
      <c r="BS21" s="5"/>
      <c r="BT21" s="5"/>
      <c r="BU21" s="5"/>
      <c r="BV21" s="5"/>
      <c r="BW21" s="5"/>
      <c r="BX21" s="5"/>
      <c r="BY21" s="5"/>
      <c r="BZ21" s="5"/>
      <c r="CA21" s="5"/>
      <c r="CB21" s="16">
        <f t="shared" si="5"/>
        <v>66088170</v>
      </c>
      <c r="CC21" s="19">
        <f t="shared" si="6"/>
        <v>1</v>
      </c>
      <c r="CD21" s="24" t="s">
        <v>117</v>
      </c>
      <c r="CE21" s="25"/>
      <c r="CF21" s="25"/>
      <c r="CG21" s="25"/>
      <c r="CH21" s="25"/>
      <c r="CI21" s="25"/>
      <c r="CJ21" s="25">
        <v>11</v>
      </c>
      <c r="CK21" s="25">
        <v>10</v>
      </c>
      <c r="CL21" s="20" t="s">
        <v>305</v>
      </c>
      <c r="CM21" s="21">
        <v>44533</v>
      </c>
      <c r="CN21" s="9">
        <v>4185584</v>
      </c>
      <c r="CO21" s="9">
        <f t="shared" si="7"/>
        <v>4185584</v>
      </c>
      <c r="CP21" s="14">
        <f t="shared" si="8"/>
        <v>66088170</v>
      </c>
      <c r="CQ21" s="14">
        <f t="shared" si="9"/>
        <v>0</v>
      </c>
      <c r="CR21" s="5"/>
      <c r="CS21" s="5"/>
      <c r="CT21" s="22"/>
      <c r="CU21" s="22"/>
      <c r="CV21" s="22"/>
      <c r="CW21" s="22"/>
      <c r="CX21" s="22"/>
      <c r="CY21" s="22"/>
      <c r="CZ21" s="22"/>
      <c r="DA21" s="22"/>
      <c r="DB21" s="22"/>
      <c r="DC21" s="22"/>
      <c r="DD21" s="22"/>
      <c r="DE21" s="22"/>
      <c r="DF21" s="22"/>
      <c r="DG21" s="22"/>
      <c r="DH21" s="22"/>
      <c r="DI21" s="22"/>
      <c r="DJ21" s="22"/>
      <c r="DK21" s="22"/>
      <c r="DL21" s="22"/>
      <c r="DM21" s="22"/>
    </row>
    <row r="22" spans="1:117" s="23" customFormat="1" ht="81.75" customHeight="1">
      <c r="A22" s="5" t="s">
        <v>306</v>
      </c>
      <c r="B22" s="8" t="s">
        <v>307</v>
      </c>
      <c r="C22" s="5" t="s">
        <v>97</v>
      </c>
      <c r="D22" s="5" t="s">
        <v>98</v>
      </c>
      <c r="E22" s="5">
        <v>6</v>
      </c>
      <c r="F22" s="74" t="s">
        <v>121</v>
      </c>
      <c r="G22" s="5" t="s">
        <v>122</v>
      </c>
      <c r="H22" s="5">
        <v>1082001052</v>
      </c>
      <c r="I22" s="5">
        <v>72</v>
      </c>
      <c r="J22" s="6">
        <v>44204</v>
      </c>
      <c r="K22" s="5" t="s">
        <v>123</v>
      </c>
      <c r="L22" s="9">
        <v>66088170</v>
      </c>
      <c r="M22" s="9">
        <v>11014695</v>
      </c>
      <c r="N22" s="5" t="s">
        <v>94</v>
      </c>
      <c r="O22" s="9">
        <v>0</v>
      </c>
      <c r="P22" s="9">
        <f t="shared" si="0"/>
        <v>66088170</v>
      </c>
      <c r="Q22" s="5" t="s">
        <v>94</v>
      </c>
      <c r="R22" s="5" t="s">
        <v>94</v>
      </c>
      <c r="S22" s="5" t="s">
        <v>94</v>
      </c>
      <c r="T22" s="5" t="s">
        <v>94</v>
      </c>
      <c r="U22" s="5" t="s">
        <v>94</v>
      </c>
      <c r="V22" s="8" t="s">
        <v>308</v>
      </c>
      <c r="W22" s="10">
        <v>79545191</v>
      </c>
      <c r="X22" s="10">
        <v>5</v>
      </c>
      <c r="Y22" s="10" t="s">
        <v>219</v>
      </c>
      <c r="Z22" s="10" t="s">
        <v>105</v>
      </c>
      <c r="AA22" s="10" t="s">
        <v>106</v>
      </c>
      <c r="AB22" s="6">
        <v>25835</v>
      </c>
      <c r="AC22" s="5" t="s">
        <v>107</v>
      </c>
      <c r="AD22" s="5" t="s">
        <v>309</v>
      </c>
      <c r="AE22" s="5" t="s">
        <v>310</v>
      </c>
      <c r="AF22" s="5" t="s">
        <v>109</v>
      </c>
      <c r="AG22" s="5" t="s">
        <v>140</v>
      </c>
      <c r="AH22" s="5" t="s">
        <v>111</v>
      </c>
      <c r="AI22" s="5" t="s">
        <v>311</v>
      </c>
      <c r="AJ22" s="5">
        <v>3813000</v>
      </c>
      <c r="AK22" s="5" t="s">
        <v>312</v>
      </c>
      <c r="AL22" s="5" t="s">
        <v>313</v>
      </c>
      <c r="AM22" s="5" t="s">
        <v>234</v>
      </c>
      <c r="AN22" s="5" t="s">
        <v>94</v>
      </c>
      <c r="AO22" s="5" t="s">
        <v>94</v>
      </c>
      <c r="AP22" s="5" t="s">
        <v>94</v>
      </c>
      <c r="AQ22" s="5" t="s">
        <v>94</v>
      </c>
      <c r="AR22" s="12" t="s">
        <v>314</v>
      </c>
      <c r="AS22" s="5">
        <v>27</v>
      </c>
      <c r="AT22" s="6">
        <v>44215</v>
      </c>
      <c r="AU22" s="10" t="s">
        <v>94</v>
      </c>
      <c r="AV22" s="5" t="s">
        <v>94</v>
      </c>
      <c r="AW22" s="10" t="s">
        <v>94</v>
      </c>
      <c r="AX22" s="5" t="s">
        <v>94</v>
      </c>
      <c r="AY22" s="13">
        <v>44216</v>
      </c>
      <c r="AZ22" s="13">
        <v>44396</v>
      </c>
      <c r="BA22" s="5" t="s">
        <v>94</v>
      </c>
      <c r="BB22" s="8" t="str">
        <f t="shared" si="1"/>
        <v xml:space="preserve">JUAN CARLOS CEPEDA MONCADA </v>
      </c>
      <c r="BC22" s="14">
        <f t="shared" si="2"/>
        <v>66088170</v>
      </c>
      <c r="BD22" s="14" t="str">
        <f t="shared" si="3"/>
        <v>2 2. Meses</v>
      </c>
      <c r="BE22" s="15">
        <f t="shared" si="4"/>
        <v>6</v>
      </c>
      <c r="BF22" s="9">
        <v>4038722</v>
      </c>
      <c r="BG22" s="14">
        <v>11014695</v>
      </c>
      <c r="BH22" s="14">
        <v>11014695</v>
      </c>
      <c r="BI22" s="14">
        <v>11014695</v>
      </c>
      <c r="BJ22" s="14">
        <v>11014695</v>
      </c>
      <c r="BK22" s="14">
        <v>11014695</v>
      </c>
      <c r="BL22" s="16">
        <v>6975973</v>
      </c>
      <c r="BM22" s="5"/>
      <c r="BN22" s="16"/>
      <c r="BO22" s="18"/>
      <c r="BP22" s="18">
        <v>0</v>
      </c>
      <c r="BQ22" s="18">
        <v>0</v>
      </c>
      <c r="BR22" s="5"/>
      <c r="BS22" s="5"/>
      <c r="BT22" s="5"/>
      <c r="BU22" s="5"/>
      <c r="BV22" s="5"/>
      <c r="BW22" s="5"/>
      <c r="BX22" s="5"/>
      <c r="BY22" s="5"/>
      <c r="BZ22" s="5"/>
      <c r="CA22" s="5"/>
      <c r="CB22" s="16">
        <f t="shared" si="5"/>
        <v>66088170</v>
      </c>
      <c r="CC22" s="19">
        <f t="shared" si="6"/>
        <v>1</v>
      </c>
      <c r="CD22" s="24" t="s">
        <v>117</v>
      </c>
      <c r="CE22" s="30"/>
      <c r="CF22" s="30"/>
      <c r="CG22" s="30"/>
      <c r="CH22" s="30"/>
      <c r="CI22" s="30"/>
      <c r="CJ22" s="30">
        <v>7</v>
      </c>
      <c r="CK22" s="30">
        <v>7</v>
      </c>
      <c r="CL22" s="20" t="e">
        <v>#N/A</v>
      </c>
      <c r="CM22" s="21" t="e">
        <v>#N/A</v>
      </c>
      <c r="CN22" s="9">
        <v>0</v>
      </c>
      <c r="CO22" s="9">
        <f t="shared" si="7"/>
        <v>0</v>
      </c>
      <c r="CP22" s="14">
        <f t="shared" si="8"/>
        <v>66088170</v>
      </c>
      <c r="CQ22" s="14">
        <f t="shared" si="9"/>
        <v>0</v>
      </c>
      <c r="CR22" s="5"/>
      <c r="CS22" s="5"/>
      <c r="CT22" s="22"/>
      <c r="CU22" s="22"/>
      <c r="CV22" s="22"/>
      <c r="CW22" s="22"/>
      <c r="CX22" s="22"/>
      <c r="CY22" s="22"/>
      <c r="CZ22" s="22"/>
      <c r="DA22" s="22"/>
      <c r="DB22" s="22"/>
      <c r="DC22" s="22"/>
      <c r="DD22" s="22"/>
      <c r="DE22" s="22"/>
      <c r="DF22" s="22"/>
      <c r="DG22" s="22"/>
      <c r="DH22" s="22"/>
      <c r="DI22" s="22"/>
      <c r="DJ22" s="22"/>
      <c r="DK22" s="22"/>
      <c r="DL22" s="22"/>
      <c r="DM22" s="31"/>
    </row>
    <row r="23" spans="1:117" s="23" customFormat="1" ht="81.75" customHeight="1">
      <c r="A23" s="5" t="s">
        <v>315</v>
      </c>
      <c r="B23" s="8" t="s">
        <v>316</v>
      </c>
      <c r="C23" s="5" t="s">
        <v>97</v>
      </c>
      <c r="D23" s="5" t="s">
        <v>98</v>
      </c>
      <c r="E23" s="5">
        <v>11</v>
      </c>
      <c r="F23" s="74" t="s">
        <v>121</v>
      </c>
      <c r="G23" s="5" t="s">
        <v>122</v>
      </c>
      <c r="H23" s="5">
        <v>1082001052</v>
      </c>
      <c r="I23" s="5">
        <v>14</v>
      </c>
      <c r="J23" s="6">
        <v>44202</v>
      </c>
      <c r="K23" s="5" t="s">
        <v>123</v>
      </c>
      <c r="L23" s="9">
        <v>105006759</v>
      </c>
      <c r="M23" s="9">
        <v>9546069</v>
      </c>
      <c r="N23" s="5" t="s">
        <v>94</v>
      </c>
      <c r="O23" s="9">
        <v>0</v>
      </c>
      <c r="P23" s="9">
        <f t="shared" si="0"/>
        <v>105006759</v>
      </c>
      <c r="Q23" s="5" t="s">
        <v>94</v>
      </c>
      <c r="R23" s="5" t="s">
        <v>94</v>
      </c>
      <c r="S23" s="5" t="s">
        <v>94</v>
      </c>
      <c r="T23" s="5" t="s">
        <v>94</v>
      </c>
      <c r="U23" s="5" t="s">
        <v>94</v>
      </c>
      <c r="V23" s="8" t="s">
        <v>317</v>
      </c>
      <c r="W23" s="10">
        <v>1136884003</v>
      </c>
      <c r="X23" s="10">
        <v>1</v>
      </c>
      <c r="Y23" s="10" t="s">
        <v>219</v>
      </c>
      <c r="Z23" s="10" t="s">
        <v>105</v>
      </c>
      <c r="AA23" s="10" t="s">
        <v>106</v>
      </c>
      <c r="AB23" s="6">
        <v>33697</v>
      </c>
      <c r="AC23" s="5" t="s">
        <v>107</v>
      </c>
      <c r="AD23" s="5" t="s">
        <v>163</v>
      </c>
      <c r="AE23" s="5" t="s">
        <v>108</v>
      </c>
      <c r="AF23" s="5" t="s">
        <v>109</v>
      </c>
      <c r="AG23" s="5" t="s">
        <v>126</v>
      </c>
      <c r="AH23" s="5" t="s">
        <v>111</v>
      </c>
      <c r="AI23" s="5" t="s">
        <v>318</v>
      </c>
      <c r="AJ23" s="5">
        <v>3813000</v>
      </c>
      <c r="AK23" s="5" t="s">
        <v>319</v>
      </c>
      <c r="AL23" s="5" t="s">
        <v>320</v>
      </c>
      <c r="AM23" s="5" t="s">
        <v>321</v>
      </c>
      <c r="AN23" s="5" t="s">
        <v>94</v>
      </c>
      <c r="AO23" s="5" t="s">
        <v>94</v>
      </c>
      <c r="AP23" s="5" t="s">
        <v>94</v>
      </c>
      <c r="AQ23" s="5" t="s">
        <v>94</v>
      </c>
      <c r="AR23" s="12" t="s">
        <v>322</v>
      </c>
      <c r="AS23" s="5">
        <v>26</v>
      </c>
      <c r="AT23" s="6">
        <v>44215</v>
      </c>
      <c r="AU23" s="10" t="s">
        <v>94</v>
      </c>
      <c r="AV23" s="5" t="s">
        <v>94</v>
      </c>
      <c r="AW23" s="10" t="s">
        <v>94</v>
      </c>
      <c r="AX23" s="5" t="s">
        <v>94</v>
      </c>
      <c r="AY23" s="13">
        <v>44216</v>
      </c>
      <c r="AZ23" s="13">
        <v>44549</v>
      </c>
      <c r="BA23" s="5" t="s">
        <v>94</v>
      </c>
      <c r="BB23" s="8" t="str">
        <f t="shared" si="1"/>
        <v xml:space="preserve">LUIS ALEJANDRO ÁVILA ÁVILA </v>
      </c>
      <c r="BC23" s="14">
        <f t="shared" si="2"/>
        <v>105006759</v>
      </c>
      <c r="BD23" s="14" t="str">
        <f t="shared" si="3"/>
        <v>2 2. Meses</v>
      </c>
      <c r="BE23" s="15">
        <f t="shared" si="4"/>
        <v>11</v>
      </c>
      <c r="BF23" s="9">
        <v>3500225</v>
      </c>
      <c r="BG23" s="14">
        <v>9546069</v>
      </c>
      <c r="BH23" s="14">
        <v>9546069</v>
      </c>
      <c r="BI23" s="14">
        <v>9546069</v>
      </c>
      <c r="BJ23" s="14">
        <v>9546069</v>
      </c>
      <c r="BK23" s="14">
        <v>9546069</v>
      </c>
      <c r="BL23" s="16">
        <v>9546069</v>
      </c>
      <c r="BM23" s="17">
        <v>9546069</v>
      </c>
      <c r="BN23" s="16">
        <v>9546069</v>
      </c>
      <c r="BO23" s="18">
        <v>9546069</v>
      </c>
      <c r="BP23" s="18">
        <v>9546069</v>
      </c>
      <c r="BQ23" s="18">
        <v>6045844</v>
      </c>
      <c r="BR23" s="5"/>
      <c r="BS23" s="5"/>
      <c r="BT23" s="5"/>
      <c r="BU23" s="5"/>
      <c r="BV23" s="5"/>
      <c r="BW23" s="5"/>
      <c r="BX23" s="5"/>
      <c r="BY23" s="5"/>
      <c r="BZ23" s="5"/>
      <c r="CA23" s="5"/>
      <c r="CB23" s="16">
        <f t="shared" si="5"/>
        <v>105006759</v>
      </c>
      <c r="CC23" s="19">
        <f t="shared" si="6"/>
        <v>1</v>
      </c>
      <c r="CD23" s="24" t="s">
        <v>117</v>
      </c>
      <c r="CE23" s="25"/>
      <c r="CF23" s="25"/>
      <c r="CG23" s="25"/>
      <c r="CH23" s="25"/>
      <c r="CI23" s="25"/>
      <c r="CJ23" s="25">
        <v>12</v>
      </c>
      <c r="CK23" s="25">
        <v>12</v>
      </c>
      <c r="CL23" s="20" t="s">
        <v>323</v>
      </c>
      <c r="CM23" s="21">
        <v>44559</v>
      </c>
      <c r="CN23" s="9">
        <v>6045844</v>
      </c>
      <c r="CO23" s="9">
        <f t="shared" si="7"/>
        <v>6045844</v>
      </c>
      <c r="CP23" s="14">
        <f t="shared" si="8"/>
        <v>105006759</v>
      </c>
      <c r="CQ23" s="14">
        <f t="shared" si="9"/>
        <v>0</v>
      </c>
      <c r="CR23" s="5"/>
      <c r="CS23" s="5"/>
      <c r="CT23" s="22"/>
      <c r="CU23" s="22"/>
      <c r="CV23" s="22"/>
      <c r="CW23" s="22"/>
      <c r="CX23" s="22"/>
      <c r="CY23" s="22"/>
      <c r="CZ23" s="22"/>
      <c r="DA23" s="22"/>
      <c r="DB23" s="22"/>
      <c r="DC23" s="22"/>
      <c r="DD23" s="22"/>
      <c r="DE23" s="22"/>
      <c r="DF23" s="22"/>
      <c r="DG23" s="22"/>
      <c r="DH23" s="22"/>
      <c r="DI23" s="22"/>
      <c r="DJ23" s="22"/>
      <c r="DK23" s="22"/>
      <c r="DL23" s="22"/>
      <c r="DM23" s="22"/>
    </row>
    <row r="24" spans="1:117" s="23" customFormat="1" ht="81.75" customHeight="1">
      <c r="A24" s="5" t="s">
        <v>324</v>
      </c>
      <c r="B24" s="8" t="s">
        <v>325</v>
      </c>
      <c r="C24" s="5" t="s">
        <v>97</v>
      </c>
      <c r="D24" s="5" t="s">
        <v>98</v>
      </c>
      <c r="E24" s="5">
        <v>9</v>
      </c>
      <c r="F24" s="74" t="s">
        <v>149</v>
      </c>
      <c r="G24" s="5" t="s">
        <v>150</v>
      </c>
      <c r="H24" s="5">
        <v>1082001052</v>
      </c>
      <c r="I24" s="5">
        <v>59</v>
      </c>
      <c r="J24" s="6">
        <v>44204</v>
      </c>
      <c r="K24" s="5" t="s">
        <v>123</v>
      </c>
      <c r="L24" s="9">
        <v>19826451</v>
      </c>
      <c r="M24" s="9">
        <v>2202939</v>
      </c>
      <c r="N24" s="5" t="s">
        <v>94</v>
      </c>
      <c r="O24" s="9">
        <v>0</v>
      </c>
      <c r="P24" s="9">
        <f t="shared" si="0"/>
        <v>19826451</v>
      </c>
      <c r="Q24" s="5" t="s">
        <v>94</v>
      </c>
      <c r="R24" s="5" t="s">
        <v>94</v>
      </c>
      <c r="S24" s="5" t="s">
        <v>94</v>
      </c>
      <c r="T24" s="5" t="s">
        <v>94</v>
      </c>
      <c r="U24" s="5" t="s">
        <v>94</v>
      </c>
      <c r="V24" s="8" t="s">
        <v>326</v>
      </c>
      <c r="W24" s="10">
        <v>1031170903</v>
      </c>
      <c r="X24" s="10">
        <v>8</v>
      </c>
      <c r="Y24" s="10" t="s">
        <v>104</v>
      </c>
      <c r="Z24" s="10" t="s">
        <v>105</v>
      </c>
      <c r="AA24" s="10" t="s">
        <v>106</v>
      </c>
      <c r="AB24" s="6">
        <v>35619</v>
      </c>
      <c r="AC24" s="5" t="s">
        <v>107</v>
      </c>
      <c r="AD24" s="5" t="s">
        <v>163</v>
      </c>
      <c r="AE24" s="5" t="s">
        <v>108</v>
      </c>
      <c r="AF24" s="5" t="s">
        <v>153</v>
      </c>
      <c r="AG24" s="5" t="s">
        <v>209</v>
      </c>
      <c r="AH24" s="5" t="s">
        <v>111</v>
      </c>
      <c r="AI24" s="5" t="s">
        <v>327</v>
      </c>
      <c r="AJ24" s="5">
        <v>3813000</v>
      </c>
      <c r="AK24" s="5" t="s">
        <v>328</v>
      </c>
      <c r="AL24" s="5" t="s">
        <v>177</v>
      </c>
      <c r="AM24" s="5" t="s">
        <v>130</v>
      </c>
      <c r="AN24" s="5" t="s">
        <v>94</v>
      </c>
      <c r="AO24" s="5" t="s">
        <v>94</v>
      </c>
      <c r="AP24" s="5" t="s">
        <v>94</v>
      </c>
      <c r="AQ24" s="5" t="s">
        <v>94</v>
      </c>
      <c r="AR24" s="12" t="s">
        <v>329</v>
      </c>
      <c r="AS24" s="5">
        <v>30</v>
      </c>
      <c r="AT24" s="6">
        <v>44215</v>
      </c>
      <c r="AU24" s="10" t="s">
        <v>94</v>
      </c>
      <c r="AV24" s="5" t="s">
        <v>94</v>
      </c>
      <c r="AW24" s="10" t="s">
        <v>94</v>
      </c>
      <c r="AX24" s="5" t="s">
        <v>94</v>
      </c>
      <c r="AY24" s="13">
        <v>44217</v>
      </c>
      <c r="AZ24" s="13">
        <v>44489</v>
      </c>
      <c r="BA24" s="5" t="s">
        <v>94</v>
      </c>
      <c r="BB24" s="8" t="str">
        <f t="shared" si="1"/>
        <v xml:space="preserve">MARIANA ALEJANDRA PIRAJAN SIERRA </v>
      </c>
      <c r="BC24" s="14">
        <f t="shared" si="2"/>
        <v>19826451</v>
      </c>
      <c r="BD24" s="14" t="str">
        <f t="shared" si="3"/>
        <v>2 2. Meses</v>
      </c>
      <c r="BE24" s="15">
        <f t="shared" si="4"/>
        <v>9</v>
      </c>
      <c r="BF24" s="9">
        <v>734313</v>
      </c>
      <c r="BG24" s="14">
        <v>2202939</v>
      </c>
      <c r="BH24" s="14">
        <v>2202939</v>
      </c>
      <c r="BI24" s="14">
        <v>2202939</v>
      </c>
      <c r="BJ24" s="14">
        <v>2202939</v>
      </c>
      <c r="BK24" s="14">
        <v>2202939</v>
      </c>
      <c r="BL24" s="16">
        <v>2202939</v>
      </c>
      <c r="BM24" s="17">
        <v>2202939</v>
      </c>
      <c r="BN24" s="16">
        <v>2202939</v>
      </c>
      <c r="BO24" s="18">
        <v>1468626</v>
      </c>
      <c r="BP24" s="18">
        <v>0</v>
      </c>
      <c r="BQ24" s="18">
        <v>0</v>
      </c>
      <c r="BR24" s="5"/>
      <c r="BS24" s="5"/>
      <c r="BT24" s="5"/>
      <c r="BU24" s="5"/>
      <c r="BV24" s="5"/>
      <c r="BW24" s="5"/>
      <c r="BX24" s="5"/>
      <c r="BY24" s="5"/>
      <c r="BZ24" s="5"/>
      <c r="CA24" s="5"/>
      <c r="CB24" s="16">
        <f t="shared" si="5"/>
        <v>19826451</v>
      </c>
      <c r="CC24" s="19">
        <f t="shared" si="6"/>
        <v>1</v>
      </c>
      <c r="CD24" s="24" t="s">
        <v>117</v>
      </c>
      <c r="CE24" s="25"/>
      <c r="CF24" s="25"/>
      <c r="CG24" s="25"/>
      <c r="CH24" s="25"/>
      <c r="CI24" s="25"/>
      <c r="CJ24" s="25">
        <v>10</v>
      </c>
      <c r="CK24" s="25">
        <v>9</v>
      </c>
      <c r="CL24" s="20" t="s">
        <v>330</v>
      </c>
      <c r="CM24" s="21">
        <v>44517</v>
      </c>
      <c r="CN24" s="9">
        <v>1468626</v>
      </c>
      <c r="CO24" s="9">
        <f t="shared" si="7"/>
        <v>1468626</v>
      </c>
      <c r="CP24" s="14">
        <f t="shared" si="8"/>
        <v>19826451</v>
      </c>
      <c r="CQ24" s="14">
        <f t="shared" si="9"/>
        <v>0</v>
      </c>
      <c r="CR24" s="5"/>
      <c r="CS24" s="5"/>
      <c r="CT24" s="22"/>
      <c r="CU24" s="22"/>
      <c r="CV24" s="22"/>
      <c r="CW24" s="22"/>
      <c r="CX24" s="22"/>
      <c r="CY24" s="22"/>
      <c r="CZ24" s="22"/>
      <c r="DA24" s="22"/>
      <c r="DB24" s="22"/>
      <c r="DC24" s="22"/>
      <c r="DD24" s="22"/>
      <c r="DE24" s="22"/>
      <c r="DF24" s="22"/>
      <c r="DG24" s="22"/>
      <c r="DH24" s="22"/>
      <c r="DI24" s="22"/>
      <c r="DJ24" s="22"/>
      <c r="DK24" s="22"/>
      <c r="DL24" s="22"/>
      <c r="DM24" s="22"/>
    </row>
    <row r="25" spans="1:117" s="23" customFormat="1" ht="81.75" customHeight="1">
      <c r="A25" s="5" t="s">
        <v>331</v>
      </c>
      <c r="B25" s="8" t="s">
        <v>332</v>
      </c>
      <c r="C25" s="5" t="s">
        <v>97</v>
      </c>
      <c r="D25" s="5" t="s">
        <v>98</v>
      </c>
      <c r="E25" s="5">
        <v>11</v>
      </c>
      <c r="F25" s="74">
        <v>131020202030203</v>
      </c>
      <c r="G25" s="5" t="s">
        <v>99</v>
      </c>
      <c r="H25" s="5" t="s">
        <v>94</v>
      </c>
      <c r="I25" s="5">
        <v>18</v>
      </c>
      <c r="J25" s="6">
        <v>44203</v>
      </c>
      <c r="K25" s="5" t="s">
        <v>100</v>
      </c>
      <c r="L25" s="9">
        <v>64619544</v>
      </c>
      <c r="M25" s="9">
        <v>5874504</v>
      </c>
      <c r="N25" s="5" t="s">
        <v>94</v>
      </c>
      <c r="O25" s="9">
        <v>0</v>
      </c>
      <c r="P25" s="9">
        <f t="shared" si="0"/>
        <v>64619544</v>
      </c>
      <c r="Q25" s="5" t="s">
        <v>94</v>
      </c>
      <c r="R25" s="5" t="s">
        <v>94</v>
      </c>
      <c r="S25" s="5" t="s">
        <v>94</v>
      </c>
      <c r="T25" s="5" t="s">
        <v>94</v>
      </c>
      <c r="U25" s="5" t="s">
        <v>94</v>
      </c>
      <c r="V25" s="8" t="s">
        <v>333</v>
      </c>
      <c r="W25" s="10">
        <v>1069477300</v>
      </c>
      <c r="X25" s="10">
        <v>4</v>
      </c>
      <c r="Y25" s="10" t="s">
        <v>104</v>
      </c>
      <c r="Z25" s="10" t="s">
        <v>105</v>
      </c>
      <c r="AA25" s="10" t="s">
        <v>106</v>
      </c>
      <c r="AB25" s="6">
        <v>32586</v>
      </c>
      <c r="AC25" s="5" t="s">
        <v>107</v>
      </c>
      <c r="AD25" s="5" t="s">
        <v>207</v>
      </c>
      <c r="AE25" s="5" t="s">
        <v>208</v>
      </c>
      <c r="AF25" s="5" t="s">
        <v>125</v>
      </c>
      <c r="AG25" s="5" t="s">
        <v>140</v>
      </c>
      <c r="AH25" s="5" t="s">
        <v>111</v>
      </c>
      <c r="AI25" s="5" t="s">
        <v>334</v>
      </c>
      <c r="AJ25" s="5">
        <v>3813000</v>
      </c>
      <c r="AK25" s="5" t="s">
        <v>335</v>
      </c>
      <c r="AL25" s="5" t="s">
        <v>129</v>
      </c>
      <c r="AM25" s="5" t="s">
        <v>157</v>
      </c>
      <c r="AN25" s="5" t="s">
        <v>94</v>
      </c>
      <c r="AO25" s="5" t="s">
        <v>94</v>
      </c>
      <c r="AP25" s="5" t="s">
        <v>94</v>
      </c>
      <c r="AQ25" s="5" t="s">
        <v>94</v>
      </c>
      <c r="AR25" s="12" t="s">
        <v>336</v>
      </c>
      <c r="AS25" s="8">
        <v>34</v>
      </c>
      <c r="AT25" s="6">
        <v>44216</v>
      </c>
      <c r="AU25" s="10" t="s">
        <v>94</v>
      </c>
      <c r="AV25" s="5" t="s">
        <v>94</v>
      </c>
      <c r="AW25" s="10" t="s">
        <v>94</v>
      </c>
      <c r="AX25" s="5" t="s">
        <v>94</v>
      </c>
      <c r="AY25" s="13">
        <v>44216</v>
      </c>
      <c r="AZ25" s="13">
        <v>44549</v>
      </c>
      <c r="BA25" s="5" t="s">
        <v>94</v>
      </c>
      <c r="BB25" s="8" t="str">
        <f t="shared" si="1"/>
        <v xml:space="preserve">MARÍA DEL PILAR MUÑOZ ALVAREZ </v>
      </c>
      <c r="BC25" s="14">
        <f t="shared" si="2"/>
        <v>64619544</v>
      </c>
      <c r="BD25" s="14" t="str">
        <f t="shared" si="3"/>
        <v>2 2. Meses</v>
      </c>
      <c r="BE25" s="15">
        <f t="shared" si="4"/>
        <v>11</v>
      </c>
      <c r="BF25" s="9">
        <v>2153985</v>
      </c>
      <c r="BG25" s="14">
        <v>5874504</v>
      </c>
      <c r="BH25" s="14">
        <v>5874504</v>
      </c>
      <c r="BI25" s="14">
        <v>5874504</v>
      </c>
      <c r="BJ25" s="14">
        <v>5874504</v>
      </c>
      <c r="BK25" s="14">
        <v>5874504</v>
      </c>
      <c r="BL25" s="16">
        <v>5874504</v>
      </c>
      <c r="BM25" s="17">
        <v>5874504</v>
      </c>
      <c r="BN25" s="16">
        <v>5874504</v>
      </c>
      <c r="BO25" s="18">
        <v>5874504</v>
      </c>
      <c r="BP25" s="18">
        <v>5874504</v>
      </c>
      <c r="BQ25" s="18">
        <v>3720519</v>
      </c>
      <c r="BR25" s="5"/>
      <c r="BS25" s="5"/>
      <c r="BT25" s="5"/>
      <c r="BU25" s="5"/>
      <c r="BV25" s="5"/>
      <c r="BW25" s="5"/>
      <c r="BX25" s="5"/>
      <c r="BY25" s="5"/>
      <c r="BZ25" s="5"/>
      <c r="CA25" s="5"/>
      <c r="CB25" s="16">
        <f t="shared" si="5"/>
        <v>64619544</v>
      </c>
      <c r="CC25" s="19">
        <f t="shared" si="6"/>
        <v>1</v>
      </c>
      <c r="CD25" s="24" t="s">
        <v>117</v>
      </c>
      <c r="CE25" s="25"/>
      <c r="CF25" s="25"/>
      <c r="CG25" s="25"/>
      <c r="CH25" s="25"/>
      <c r="CI25" s="25"/>
      <c r="CJ25" s="25">
        <v>12</v>
      </c>
      <c r="CK25" s="25">
        <v>12</v>
      </c>
      <c r="CL25" s="20" t="s">
        <v>337</v>
      </c>
      <c r="CM25" s="21">
        <v>44559</v>
      </c>
      <c r="CN25" s="9">
        <v>3720519</v>
      </c>
      <c r="CO25" s="9">
        <f t="shared" si="7"/>
        <v>3720519</v>
      </c>
      <c r="CP25" s="14">
        <f t="shared" si="8"/>
        <v>64619544</v>
      </c>
      <c r="CQ25" s="14">
        <f t="shared" si="9"/>
        <v>0</v>
      </c>
      <c r="CR25" s="5"/>
      <c r="CS25" s="5"/>
      <c r="CT25" s="22"/>
      <c r="CU25" s="22"/>
      <c r="CV25" s="22"/>
      <c r="CW25" s="22"/>
      <c r="CX25" s="22"/>
      <c r="CY25" s="22"/>
      <c r="CZ25" s="22"/>
      <c r="DA25" s="22"/>
      <c r="DB25" s="22"/>
      <c r="DC25" s="22"/>
      <c r="DD25" s="22"/>
      <c r="DE25" s="22"/>
      <c r="DF25" s="22"/>
      <c r="DG25" s="22"/>
      <c r="DH25" s="22"/>
      <c r="DI25" s="22"/>
      <c r="DJ25" s="22"/>
      <c r="DK25" s="22"/>
      <c r="DL25" s="22"/>
      <c r="DM25" s="22"/>
    </row>
    <row r="26" spans="1:117" s="23" customFormat="1" ht="81.75" customHeight="1">
      <c r="A26" s="5" t="s">
        <v>338</v>
      </c>
      <c r="B26" s="8" t="s">
        <v>339</v>
      </c>
      <c r="C26" s="5" t="s">
        <v>97</v>
      </c>
      <c r="D26" s="5" t="s">
        <v>98</v>
      </c>
      <c r="E26" s="5">
        <v>11</v>
      </c>
      <c r="F26" s="74" t="s">
        <v>149</v>
      </c>
      <c r="G26" s="5" t="s">
        <v>150</v>
      </c>
      <c r="H26" s="5">
        <v>1082001052</v>
      </c>
      <c r="I26" s="5">
        <v>55</v>
      </c>
      <c r="J26" s="6">
        <v>44204</v>
      </c>
      <c r="K26" s="5" t="s">
        <v>123</v>
      </c>
      <c r="L26" s="9">
        <v>88851873</v>
      </c>
      <c r="M26" s="9">
        <v>8077443</v>
      </c>
      <c r="N26" s="5" t="s">
        <v>94</v>
      </c>
      <c r="O26" s="9">
        <v>0</v>
      </c>
      <c r="P26" s="9">
        <f t="shared" si="0"/>
        <v>88851873</v>
      </c>
      <c r="Q26" s="5" t="s">
        <v>94</v>
      </c>
      <c r="R26" s="5" t="s">
        <v>94</v>
      </c>
      <c r="S26" s="5" t="s">
        <v>94</v>
      </c>
      <c r="T26" s="5" t="s">
        <v>94</v>
      </c>
      <c r="U26" s="5" t="s">
        <v>94</v>
      </c>
      <c r="V26" s="8" t="s">
        <v>340</v>
      </c>
      <c r="W26" s="10">
        <v>63548867</v>
      </c>
      <c r="X26" s="10">
        <v>0</v>
      </c>
      <c r="Y26" s="10" t="s">
        <v>341</v>
      </c>
      <c r="Z26" s="10" t="s">
        <v>105</v>
      </c>
      <c r="AA26" s="10" t="s">
        <v>106</v>
      </c>
      <c r="AB26" s="6">
        <v>30795</v>
      </c>
      <c r="AC26" s="5" t="s">
        <v>107</v>
      </c>
      <c r="AD26" s="5" t="s">
        <v>342</v>
      </c>
      <c r="AE26" s="5" t="s">
        <v>343</v>
      </c>
      <c r="AF26" s="5" t="s">
        <v>174</v>
      </c>
      <c r="AG26" s="5" t="s">
        <v>140</v>
      </c>
      <c r="AH26" s="5" t="s">
        <v>111</v>
      </c>
      <c r="AI26" s="5" t="s">
        <v>344</v>
      </c>
      <c r="AJ26" s="5">
        <v>3813000</v>
      </c>
      <c r="AK26" s="5" t="s">
        <v>345</v>
      </c>
      <c r="AL26" s="5" t="s">
        <v>129</v>
      </c>
      <c r="AM26" s="5" t="s">
        <v>157</v>
      </c>
      <c r="AN26" s="5" t="s">
        <v>94</v>
      </c>
      <c r="AO26" s="5" t="s">
        <v>94</v>
      </c>
      <c r="AP26" s="5" t="s">
        <v>94</v>
      </c>
      <c r="AQ26" s="5" t="s">
        <v>94</v>
      </c>
      <c r="AR26" s="12" t="s">
        <v>346</v>
      </c>
      <c r="AS26" s="5">
        <v>29</v>
      </c>
      <c r="AT26" s="6">
        <v>44215</v>
      </c>
      <c r="AU26" s="10" t="s">
        <v>94</v>
      </c>
      <c r="AV26" s="5" t="s">
        <v>94</v>
      </c>
      <c r="AW26" s="10" t="s">
        <v>94</v>
      </c>
      <c r="AX26" s="5" t="s">
        <v>94</v>
      </c>
      <c r="AY26" s="13">
        <v>44216</v>
      </c>
      <c r="AZ26" s="13">
        <v>44549</v>
      </c>
      <c r="BA26" s="5" t="s">
        <v>94</v>
      </c>
      <c r="BB26" s="8" t="str">
        <f t="shared" si="1"/>
        <v xml:space="preserve">ERIKA  MILEYDY MONROY ORTEGA </v>
      </c>
      <c r="BC26" s="14">
        <f t="shared" si="2"/>
        <v>88851873</v>
      </c>
      <c r="BD26" s="14" t="str">
        <f t="shared" si="3"/>
        <v>2 2. Meses</v>
      </c>
      <c r="BE26" s="15">
        <f t="shared" si="4"/>
        <v>11</v>
      </c>
      <c r="BF26" s="9">
        <v>2961729</v>
      </c>
      <c r="BG26" s="14">
        <v>8077443</v>
      </c>
      <c r="BH26" s="14">
        <v>8077443</v>
      </c>
      <c r="BI26" s="14">
        <v>8077443</v>
      </c>
      <c r="BJ26" s="14">
        <v>8077443</v>
      </c>
      <c r="BK26" s="14">
        <v>8077443</v>
      </c>
      <c r="BL26" s="16">
        <v>8077443</v>
      </c>
      <c r="BM26" s="17">
        <v>8077443</v>
      </c>
      <c r="BN26" s="16">
        <v>8077443</v>
      </c>
      <c r="BO26" s="18">
        <v>8077443</v>
      </c>
      <c r="BP26" s="18">
        <v>8077443</v>
      </c>
      <c r="BQ26" s="18">
        <v>5115714</v>
      </c>
      <c r="BR26" s="5"/>
      <c r="BS26" s="5"/>
      <c r="BT26" s="5"/>
      <c r="BU26" s="5"/>
      <c r="BV26" s="5"/>
      <c r="BW26" s="5"/>
      <c r="BX26" s="5"/>
      <c r="BY26" s="5"/>
      <c r="BZ26" s="5"/>
      <c r="CA26" s="5"/>
      <c r="CB26" s="16">
        <f t="shared" si="5"/>
        <v>88851873</v>
      </c>
      <c r="CC26" s="19">
        <f t="shared" si="6"/>
        <v>1</v>
      </c>
      <c r="CD26" s="24" t="s">
        <v>117</v>
      </c>
      <c r="CE26" s="25"/>
      <c r="CF26" s="25"/>
      <c r="CG26" s="25"/>
      <c r="CH26" s="25"/>
      <c r="CI26" s="25"/>
      <c r="CJ26" s="25">
        <v>11</v>
      </c>
      <c r="CK26" s="25">
        <v>11</v>
      </c>
      <c r="CL26" s="20" t="s">
        <v>347</v>
      </c>
      <c r="CM26" s="21">
        <v>44559</v>
      </c>
      <c r="CN26" s="9">
        <v>5115714</v>
      </c>
      <c r="CO26" s="9">
        <f t="shared" si="7"/>
        <v>5115714</v>
      </c>
      <c r="CP26" s="14">
        <f t="shared" si="8"/>
        <v>88851873</v>
      </c>
      <c r="CQ26" s="14">
        <f t="shared" si="9"/>
        <v>0</v>
      </c>
      <c r="CR26" s="5"/>
      <c r="CS26" s="5"/>
      <c r="CT26" s="22"/>
      <c r="CU26" s="22"/>
      <c r="CV26" s="22"/>
      <c r="CW26" s="22"/>
      <c r="CX26" s="22"/>
      <c r="CY26" s="22"/>
      <c r="CZ26" s="22"/>
      <c r="DA26" s="22"/>
      <c r="DB26" s="22"/>
      <c r="DC26" s="22"/>
      <c r="DD26" s="22"/>
      <c r="DE26" s="22"/>
      <c r="DF26" s="22"/>
      <c r="DG26" s="22"/>
      <c r="DH26" s="22"/>
      <c r="DI26" s="22"/>
      <c r="DJ26" s="22"/>
      <c r="DK26" s="22"/>
      <c r="DL26" s="22"/>
      <c r="DM26" s="22"/>
    </row>
    <row r="27" spans="1:117" s="23" customFormat="1" ht="96" customHeight="1">
      <c r="A27" s="5" t="s">
        <v>348</v>
      </c>
      <c r="B27" s="8" t="s">
        <v>349</v>
      </c>
      <c r="C27" s="5" t="s">
        <v>97</v>
      </c>
      <c r="D27" s="5" t="s">
        <v>98</v>
      </c>
      <c r="E27" s="5">
        <v>11</v>
      </c>
      <c r="F27" s="74" t="s">
        <v>149</v>
      </c>
      <c r="G27" s="5" t="s">
        <v>150</v>
      </c>
      <c r="H27" s="5">
        <v>1082001052</v>
      </c>
      <c r="I27" s="5">
        <v>53</v>
      </c>
      <c r="J27" s="6">
        <v>44204</v>
      </c>
      <c r="K27" s="5" t="s">
        <v>123</v>
      </c>
      <c r="L27" s="9">
        <v>88851873</v>
      </c>
      <c r="M27" s="9">
        <v>8077443</v>
      </c>
      <c r="N27" s="5" t="s">
        <v>135</v>
      </c>
      <c r="O27" s="9">
        <v>0</v>
      </c>
      <c r="P27" s="9">
        <f t="shared" si="0"/>
        <v>88851873</v>
      </c>
      <c r="Q27" s="5" t="s">
        <v>94</v>
      </c>
      <c r="R27" s="5" t="s">
        <v>94</v>
      </c>
      <c r="S27" s="5" t="s">
        <v>94</v>
      </c>
      <c r="T27" s="5" t="s">
        <v>94</v>
      </c>
      <c r="U27" s="5" t="s">
        <v>94</v>
      </c>
      <c r="V27" s="8" t="s">
        <v>350</v>
      </c>
      <c r="W27" s="10">
        <v>74184787</v>
      </c>
      <c r="X27" s="10">
        <v>6</v>
      </c>
      <c r="Y27" s="10" t="s">
        <v>219</v>
      </c>
      <c r="Z27" s="10" t="s">
        <v>105</v>
      </c>
      <c r="AA27" s="10" t="s">
        <v>106</v>
      </c>
      <c r="AB27" s="6">
        <v>28873</v>
      </c>
      <c r="AC27" s="5" t="s">
        <v>107</v>
      </c>
      <c r="AD27" s="5" t="s">
        <v>229</v>
      </c>
      <c r="AE27" s="5" t="s">
        <v>351</v>
      </c>
      <c r="AF27" s="5" t="s">
        <v>125</v>
      </c>
      <c r="AG27" s="5" t="s">
        <v>256</v>
      </c>
      <c r="AH27" s="5" t="s">
        <v>111</v>
      </c>
      <c r="AI27" s="5" t="s">
        <v>352</v>
      </c>
      <c r="AJ27" s="5">
        <v>3813000</v>
      </c>
      <c r="AK27" s="5" t="s">
        <v>353</v>
      </c>
      <c r="AL27" s="5" t="s">
        <v>354</v>
      </c>
      <c r="AM27" s="5" t="s">
        <v>115</v>
      </c>
      <c r="AN27" s="5" t="s">
        <v>94</v>
      </c>
      <c r="AO27" s="5" t="s">
        <v>94</v>
      </c>
      <c r="AP27" s="5" t="s">
        <v>94</v>
      </c>
      <c r="AQ27" s="5" t="s">
        <v>94</v>
      </c>
      <c r="AR27" s="12" t="s">
        <v>346</v>
      </c>
      <c r="AS27" s="5">
        <v>28</v>
      </c>
      <c r="AT27" s="6">
        <v>44215</v>
      </c>
      <c r="AU27" s="10" t="s">
        <v>94</v>
      </c>
      <c r="AV27" s="5" t="s">
        <v>94</v>
      </c>
      <c r="AW27" s="10" t="s">
        <v>94</v>
      </c>
      <c r="AX27" s="5" t="s">
        <v>94</v>
      </c>
      <c r="AY27" s="13">
        <v>44217</v>
      </c>
      <c r="AZ27" s="13">
        <v>44550</v>
      </c>
      <c r="BA27" s="5" t="s">
        <v>94</v>
      </c>
      <c r="BB27" s="8" t="str">
        <f t="shared" si="1"/>
        <v>DAVIES BATEMAN GARCÍA CARDOZO</v>
      </c>
      <c r="BC27" s="14">
        <f t="shared" si="2"/>
        <v>88851873</v>
      </c>
      <c r="BD27" s="14" t="str">
        <f t="shared" si="3"/>
        <v>2 2. Meses</v>
      </c>
      <c r="BE27" s="15">
        <f t="shared" si="4"/>
        <v>11</v>
      </c>
      <c r="BF27" s="9">
        <v>2692481</v>
      </c>
      <c r="BG27" s="14">
        <v>8077443</v>
      </c>
      <c r="BH27" s="14">
        <v>8077443</v>
      </c>
      <c r="BI27" s="14">
        <v>8077443</v>
      </c>
      <c r="BJ27" s="14">
        <v>8077443</v>
      </c>
      <c r="BK27" s="14">
        <v>8077443</v>
      </c>
      <c r="BL27" s="16">
        <v>8077443</v>
      </c>
      <c r="BM27" s="17">
        <v>8077443</v>
      </c>
      <c r="BN27" s="16">
        <v>8077443</v>
      </c>
      <c r="BO27" s="18">
        <v>8077443</v>
      </c>
      <c r="BP27" s="18">
        <v>8077443</v>
      </c>
      <c r="BQ27" s="18">
        <v>5384962</v>
      </c>
      <c r="BR27" s="5"/>
      <c r="BS27" s="5"/>
      <c r="BT27" s="5"/>
      <c r="BU27" s="5"/>
      <c r="BV27" s="5"/>
      <c r="BW27" s="5"/>
      <c r="BX27" s="5"/>
      <c r="BY27" s="5"/>
      <c r="BZ27" s="5"/>
      <c r="CA27" s="5"/>
      <c r="CB27" s="16">
        <f t="shared" si="5"/>
        <v>88851873</v>
      </c>
      <c r="CC27" s="19">
        <f t="shared" si="6"/>
        <v>1</v>
      </c>
      <c r="CD27" s="24" t="s">
        <v>117</v>
      </c>
      <c r="CE27" s="25"/>
      <c r="CF27" s="25"/>
      <c r="CG27" s="25"/>
      <c r="CH27" s="25"/>
      <c r="CI27" s="25"/>
      <c r="CJ27" s="25">
        <v>11</v>
      </c>
      <c r="CK27" s="25">
        <v>11</v>
      </c>
      <c r="CL27" s="20" t="s">
        <v>355</v>
      </c>
      <c r="CM27" s="21">
        <v>44559</v>
      </c>
      <c r="CN27" s="9">
        <v>5384962</v>
      </c>
      <c r="CO27" s="9">
        <f t="shared" si="7"/>
        <v>5384962</v>
      </c>
      <c r="CP27" s="14">
        <f t="shared" si="8"/>
        <v>88851873</v>
      </c>
      <c r="CQ27" s="14">
        <f t="shared" si="9"/>
        <v>0</v>
      </c>
      <c r="CR27" s="5"/>
      <c r="CS27" s="5"/>
      <c r="CT27" s="22"/>
      <c r="CU27" s="22"/>
      <c r="CV27" s="22"/>
      <c r="CW27" s="22"/>
      <c r="CX27" s="22"/>
      <c r="CY27" s="22"/>
      <c r="CZ27" s="22"/>
      <c r="DA27" s="22"/>
      <c r="DB27" s="22"/>
      <c r="DC27" s="22"/>
      <c r="DD27" s="22"/>
      <c r="DE27" s="22"/>
      <c r="DF27" s="22"/>
      <c r="DG27" s="22"/>
      <c r="DH27" s="22"/>
      <c r="DI27" s="22"/>
      <c r="DJ27" s="22"/>
      <c r="DK27" s="22"/>
      <c r="DL27" s="22"/>
      <c r="DM27" s="22"/>
    </row>
    <row r="28" spans="1:117" s="23" customFormat="1" ht="108" customHeight="1">
      <c r="A28" s="5" t="s">
        <v>356</v>
      </c>
      <c r="B28" s="8" t="s">
        <v>357</v>
      </c>
      <c r="C28" s="5" t="s">
        <v>97</v>
      </c>
      <c r="D28" s="5" t="s">
        <v>98</v>
      </c>
      <c r="E28" s="5">
        <v>11</v>
      </c>
      <c r="F28" s="74" t="s">
        <v>149</v>
      </c>
      <c r="G28" s="5" t="s">
        <v>150</v>
      </c>
      <c r="H28" s="5">
        <v>1082001052</v>
      </c>
      <c r="I28" s="5">
        <v>23</v>
      </c>
      <c r="J28" s="6">
        <v>44203</v>
      </c>
      <c r="K28" s="5" t="s">
        <v>123</v>
      </c>
      <c r="L28" s="9">
        <v>88851873</v>
      </c>
      <c r="M28" s="9">
        <v>8077443</v>
      </c>
      <c r="N28" s="5" t="s">
        <v>94</v>
      </c>
      <c r="O28" s="9">
        <v>0</v>
      </c>
      <c r="P28" s="9">
        <f t="shared" si="0"/>
        <v>88851873</v>
      </c>
      <c r="Q28" s="5" t="s">
        <v>94</v>
      </c>
      <c r="R28" s="5" t="s">
        <v>94</v>
      </c>
      <c r="S28" s="5" t="s">
        <v>94</v>
      </c>
      <c r="T28" s="5" t="s">
        <v>94</v>
      </c>
      <c r="U28" s="5" t="s">
        <v>94</v>
      </c>
      <c r="V28" s="8" t="s">
        <v>358</v>
      </c>
      <c r="W28" s="10">
        <v>46376936</v>
      </c>
      <c r="X28" s="10">
        <v>1</v>
      </c>
      <c r="Y28" s="10" t="s">
        <v>104</v>
      </c>
      <c r="Z28" s="10" t="s">
        <v>105</v>
      </c>
      <c r="AA28" s="10" t="s">
        <v>106</v>
      </c>
      <c r="AB28" s="6">
        <v>28841</v>
      </c>
      <c r="AC28" s="5" t="s">
        <v>107</v>
      </c>
      <c r="AD28" s="5" t="s">
        <v>229</v>
      </c>
      <c r="AE28" s="5" t="s">
        <v>351</v>
      </c>
      <c r="AF28" s="5" t="s">
        <v>125</v>
      </c>
      <c r="AG28" s="5" t="s">
        <v>256</v>
      </c>
      <c r="AH28" s="5" t="s">
        <v>111</v>
      </c>
      <c r="AI28" s="5" t="s">
        <v>359</v>
      </c>
      <c r="AJ28" s="5">
        <v>3813000</v>
      </c>
      <c r="AK28" s="5" t="s">
        <v>360</v>
      </c>
      <c r="AL28" s="5" t="s">
        <v>361</v>
      </c>
      <c r="AM28" s="5" t="s">
        <v>157</v>
      </c>
      <c r="AN28" s="5" t="s">
        <v>94</v>
      </c>
      <c r="AO28" s="5" t="s">
        <v>94</v>
      </c>
      <c r="AP28" s="5" t="s">
        <v>94</v>
      </c>
      <c r="AQ28" s="5" t="s">
        <v>94</v>
      </c>
      <c r="AR28" s="12" t="s">
        <v>362</v>
      </c>
      <c r="AS28" s="5">
        <v>33</v>
      </c>
      <c r="AT28" s="6">
        <v>44216</v>
      </c>
      <c r="AU28" s="10" t="s">
        <v>94</v>
      </c>
      <c r="AV28" s="5" t="s">
        <v>94</v>
      </c>
      <c r="AW28" s="10" t="s">
        <v>94</v>
      </c>
      <c r="AX28" s="5" t="s">
        <v>94</v>
      </c>
      <c r="AY28" s="13">
        <v>44216</v>
      </c>
      <c r="AZ28" s="13">
        <v>44549</v>
      </c>
      <c r="BA28" s="5" t="s">
        <v>94</v>
      </c>
      <c r="BB28" s="8" t="str">
        <f t="shared" si="1"/>
        <v>YENNY ESTEPA HURTADO</v>
      </c>
      <c r="BC28" s="14">
        <f t="shared" si="2"/>
        <v>88851873</v>
      </c>
      <c r="BD28" s="14" t="str">
        <f t="shared" si="3"/>
        <v>2 2. Meses</v>
      </c>
      <c r="BE28" s="15">
        <f t="shared" si="4"/>
        <v>11</v>
      </c>
      <c r="BF28" s="9">
        <v>2961729</v>
      </c>
      <c r="BG28" s="14">
        <v>8077443</v>
      </c>
      <c r="BH28" s="14">
        <v>8077443</v>
      </c>
      <c r="BI28" s="14">
        <v>8077443</v>
      </c>
      <c r="BJ28" s="14">
        <v>8077443</v>
      </c>
      <c r="BK28" s="14">
        <v>8077443</v>
      </c>
      <c r="BL28" s="16">
        <v>8077443</v>
      </c>
      <c r="BM28" s="17">
        <v>8077443</v>
      </c>
      <c r="BN28" s="16">
        <v>8077443</v>
      </c>
      <c r="BO28" s="18">
        <v>8077443</v>
      </c>
      <c r="BP28" s="18">
        <v>8077443</v>
      </c>
      <c r="BQ28" s="18">
        <v>5115714</v>
      </c>
      <c r="BR28" s="5"/>
      <c r="BS28" s="5"/>
      <c r="BT28" s="5"/>
      <c r="BU28" s="5"/>
      <c r="BV28" s="5"/>
      <c r="BW28" s="5"/>
      <c r="BX28" s="5"/>
      <c r="BY28" s="5"/>
      <c r="BZ28" s="5"/>
      <c r="CA28" s="5"/>
      <c r="CB28" s="16">
        <f t="shared" si="5"/>
        <v>88851873</v>
      </c>
      <c r="CC28" s="19">
        <f t="shared" si="6"/>
        <v>1</v>
      </c>
      <c r="CD28" s="24" t="s">
        <v>117</v>
      </c>
      <c r="CE28" s="25"/>
      <c r="CF28" s="25"/>
      <c r="CG28" s="25"/>
      <c r="CH28" s="25"/>
      <c r="CI28" s="25"/>
      <c r="CJ28" s="25">
        <v>11</v>
      </c>
      <c r="CK28" s="25">
        <v>11</v>
      </c>
      <c r="CL28" s="20" t="s">
        <v>363</v>
      </c>
      <c r="CM28" s="21">
        <v>44559</v>
      </c>
      <c r="CN28" s="9">
        <v>5115714</v>
      </c>
      <c r="CO28" s="9">
        <f t="shared" si="7"/>
        <v>5115714</v>
      </c>
      <c r="CP28" s="14">
        <f t="shared" si="8"/>
        <v>88851873</v>
      </c>
      <c r="CQ28" s="14">
        <f t="shared" si="9"/>
        <v>0</v>
      </c>
      <c r="CR28" s="5"/>
      <c r="CS28" s="5"/>
      <c r="CT28" s="22"/>
      <c r="CU28" s="22"/>
      <c r="CV28" s="22"/>
      <c r="CW28" s="22"/>
      <c r="CX28" s="22"/>
      <c r="CY28" s="22"/>
      <c r="CZ28" s="22"/>
      <c r="DA28" s="22"/>
      <c r="DB28" s="22"/>
      <c r="DC28" s="22"/>
      <c r="DD28" s="22"/>
      <c r="DE28" s="22"/>
      <c r="DF28" s="22"/>
      <c r="DG28" s="22"/>
      <c r="DH28" s="22"/>
      <c r="DI28" s="22"/>
      <c r="DJ28" s="22"/>
      <c r="DK28" s="22"/>
      <c r="DL28" s="22"/>
      <c r="DM28" s="22"/>
    </row>
    <row r="29" spans="1:117" s="23" customFormat="1" ht="84" customHeight="1">
      <c r="A29" s="5" t="s">
        <v>364</v>
      </c>
      <c r="B29" s="8" t="s">
        <v>365</v>
      </c>
      <c r="C29" s="5" t="s">
        <v>97</v>
      </c>
      <c r="D29" s="5" t="s">
        <v>98</v>
      </c>
      <c r="E29" s="5">
        <v>11</v>
      </c>
      <c r="F29" s="74">
        <v>131020202030203</v>
      </c>
      <c r="G29" s="5" t="s">
        <v>99</v>
      </c>
      <c r="H29" s="5" t="s">
        <v>94</v>
      </c>
      <c r="I29" s="5">
        <v>3</v>
      </c>
      <c r="J29" s="6">
        <v>44202</v>
      </c>
      <c r="K29" s="5" t="s">
        <v>100</v>
      </c>
      <c r="L29" s="9">
        <v>88851873</v>
      </c>
      <c r="M29" s="9">
        <v>8077443</v>
      </c>
      <c r="N29" s="6">
        <v>44526</v>
      </c>
      <c r="O29" s="9">
        <v>2961729</v>
      </c>
      <c r="P29" s="9">
        <f t="shared" si="0"/>
        <v>91813602</v>
      </c>
      <c r="Q29" s="5" t="s">
        <v>366</v>
      </c>
      <c r="R29" s="6">
        <v>44526</v>
      </c>
      <c r="S29" s="5" t="s">
        <v>367</v>
      </c>
      <c r="T29" s="5" t="s">
        <v>94</v>
      </c>
      <c r="U29" s="5" t="s">
        <v>94</v>
      </c>
      <c r="V29" s="8" t="s">
        <v>368</v>
      </c>
      <c r="W29" s="10">
        <v>1022374782</v>
      </c>
      <c r="X29" s="10">
        <v>7</v>
      </c>
      <c r="Y29" s="10" t="s">
        <v>104</v>
      </c>
      <c r="Z29" s="10" t="s">
        <v>105</v>
      </c>
      <c r="AA29" s="10" t="s">
        <v>106</v>
      </c>
      <c r="AB29" s="6">
        <v>33711</v>
      </c>
      <c r="AC29" s="5" t="s">
        <v>107</v>
      </c>
      <c r="AD29" s="5" t="s">
        <v>163</v>
      </c>
      <c r="AE29" s="5" t="s">
        <v>108</v>
      </c>
      <c r="AF29" s="5" t="s">
        <v>174</v>
      </c>
      <c r="AG29" s="5" t="s">
        <v>369</v>
      </c>
      <c r="AH29" s="5" t="s">
        <v>111</v>
      </c>
      <c r="AI29" s="5" t="s">
        <v>370</v>
      </c>
      <c r="AJ29" s="5">
        <v>3813000</v>
      </c>
      <c r="AK29" s="7" t="s">
        <v>371</v>
      </c>
      <c r="AL29" s="5" t="s">
        <v>372</v>
      </c>
      <c r="AM29" s="5" t="s">
        <v>234</v>
      </c>
      <c r="AN29" s="5" t="s">
        <v>94</v>
      </c>
      <c r="AO29" s="5" t="s">
        <v>94</v>
      </c>
      <c r="AP29" s="5" t="s">
        <v>94</v>
      </c>
      <c r="AQ29" s="5" t="s">
        <v>94</v>
      </c>
      <c r="AR29" s="12" t="s">
        <v>373</v>
      </c>
      <c r="AS29" s="5">
        <v>31</v>
      </c>
      <c r="AT29" s="6">
        <v>44215</v>
      </c>
      <c r="AU29" s="10">
        <v>304</v>
      </c>
      <c r="AV29" s="6">
        <v>44513</v>
      </c>
      <c r="AW29" s="10">
        <v>319</v>
      </c>
      <c r="AX29" s="6">
        <v>44526</v>
      </c>
      <c r="AY29" s="13">
        <v>44216</v>
      </c>
      <c r="AZ29" s="13">
        <v>44560</v>
      </c>
      <c r="BA29" s="5" t="s">
        <v>94</v>
      </c>
      <c r="BB29" s="8" t="str">
        <f t="shared" si="1"/>
        <v>JESICA ALEJANDRA SIERRA RABIA</v>
      </c>
      <c r="BC29" s="14">
        <f t="shared" si="2"/>
        <v>91813602</v>
      </c>
      <c r="BD29" s="14" t="str">
        <f t="shared" si="3"/>
        <v>2 2. Meses</v>
      </c>
      <c r="BE29" s="15">
        <f t="shared" si="4"/>
        <v>11</v>
      </c>
      <c r="BF29" s="9">
        <v>2961729</v>
      </c>
      <c r="BG29" s="14">
        <v>8077443</v>
      </c>
      <c r="BH29" s="14">
        <v>8077443</v>
      </c>
      <c r="BI29" s="14">
        <v>8077443</v>
      </c>
      <c r="BJ29" s="14">
        <v>8077443</v>
      </c>
      <c r="BK29" s="14">
        <v>8077443</v>
      </c>
      <c r="BL29" s="16">
        <v>8077443</v>
      </c>
      <c r="BM29" s="17">
        <v>8077443</v>
      </c>
      <c r="BN29" s="16">
        <v>8077443</v>
      </c>
      <c r="BO29" s="18">
        <v>8077443</v>
      </c>
      <c r="BP29" s="18">
        <v>8077443</v>
      </c>
      <c r="BQ29" s="18">
        <f>5115714+2961729</f>
        <v>8077443</v>
      </c>
      <c r="BR29" s="5"/>
      <c r="BS29" s="5"/>
      <c r="BT29" s="5"/>
      <c r="BU29" s="5"/>
      <c r="BV29" s="5"/>
      <c r="BW29" s="5"/>
      <c r="BX29" s="5"/>
      <c r="BY29" s="5"/>
      <c r="BZ29" s="5"/>
      <c r="CA29" s="5"/>
      <c r="CB29" s="16">
        <f t="shared" si="5"/>
        <v>91813602</v>
      </c>
      <c r="CC29" s="19">
        <f t="shared" si="6"/>
        <v>1</v>
      </c>
      <c r="CD29" s="24" t="s">
        <v>117</v>
      </c>
      <c r="CE29" s="25"/>
      <c r="CF29" s="25"/>
      <c r="CG29" s="25"/>
      <c r="CH29" s="25"/>
      <c r="CI29" s="25"/>
      <c r="CJ29" s="25">
        <v>12</v>
      </c>
      <c r="CK29" s="25">
        <v>12</v>
      </c>
      <c r="CL29" s="20" t="s">
        <v>374</v>
      </c>
      <c r="CM29" s="21">
        <v>44560</v>
      </c>
      <c r="CN29" s="9">
        <v>2961729</v>
      </c>
      <c r="CO29" s="9">
        <f t="shared" si="7"/>
        <v>2961729</v>
      </c>
      <c r="CP29" s="14">
        <f t="shared" si="8"/>
        <v>91813602</v>
      </c>
      <c r="CQ29" s="14">
        <f t="shared" si="9"/>
        <v>0</v>
      </c>
      <c r="CR29" s="5"/>
      <c r="CS29" s="5"/>
      <c r="CT29" s="22"/>
      <c r="CU29" s="22"/>
      <c r="CV29" s="22"/>
      <c r="CW29" s="22"/>
      <c r="CX29" s="22"/>
      <c r="CY29" s="22"/>
      <c r="CZ29" s="22"/>
      <c r="DA29" s="22"/>
      <c r="DB29" s="22"/>
      <c r="DC29" s="22"/>
      <c r="DD29" s="22"/>
      <c r="DE29" s="22"/>
      <c r="DF29" s="22"/>
      <c r="DG29" s="22"/>
      <c r="DH29" s="22"/>
      <c r="DI29" s="22"/>
      <c r="DJ29" s="22"/>
      <c r="DK29" s="22"/>
      <c r="DL29" s="22"/>
      <c r="DM29" s="22"/>
    </row>
    <row r="30" spans="1:117" s="23" customFormat="1" ht="108" customHeight="1">
      <c r="A30" s="5" t="s">
        <v>375</v>
      </c>
      <c r="B30" s="8" t="s">
        <v>376</v>
      </c>
      <c r="C30" s="5" t="s">
        <v>97</v>
      </c>
      <c r="D30" s="5" t="s">
        <v>98</v>
      </c>
      <c r="E30" s="5">
        <v>11</v>
      </c>
      <c r="F30" s="74">
        <v>131020202030203</v>
      </c>
      <c r="G30" s="5" t="s">
        <v>99</v>
      </c>
      <c r="H30" s="5" t="s">
        <v>94</v>
      </c>
      <c r="I30" s="5">
        <v>67</v>
      </c>
      <c r="J30" s="6">
        <v>44204</v>
      </c>
      <c r="K30" s="5" t="s">
        <v>100</v>
      </c>
      <c r="L30" s="9">
        <v>145393974</v>
      </c>
      <c r="M30" s="9">
        <v>13217634</v>
      </c>
      <c r="N30" s="6">
        <v>44545</v>
      </c>
      <c r="O30" s="9">
        <v>4846466</v>
      </c>
      <c r="P30" s="9">
        <f t="shared" si="0"/>
        <v>150240440</v>
      </c>
      <c r="Q30" s="5" t="s">
        <v>377</v>
      </c>
      <c r="R30" s="6">
        <v>44545</v>
      </c>
      <c r="S30" s="5" t="s">
        <v>378</v>
      </c>
      <c r="T30" s="5" t="s">
        <v>94</v>
      </c>
      <c r="U30" s="5" t="s">
        <v>94</v>
      </c>
      <c r="V30" s="8" t="s">
        <v>379</v>
      </c>
      <c r="W30" s="10">
        <v>79981240</v>
      </c>
      <c r="X30" s="10">
        <v>7</v>
      </c>
      <c r="Y30" s="10" t="s">
        <v>219</v>
      </c>
      <c r="Z30" s="10" t="s">
        <v>105</v>
      </c>
      <c r="AA30" s="10" t="s">
        <v>106</v>
      </c>
      <c r="AB30" s="6">
        <v>28682</v>
      </c>
      <c r="AC30" s="5" t="s">
        <v>107</v>
      </c>
      <c r="AD30" s="5" t="s">
        <v>380</v>
      </c>
      <c r="AE30" s="5" t="s">
        <v>381</v>
      </c>
      <c r="AF30" s="5" t="s">
        <v>174</v>
      </c>
      <c r="AG30" s="5" t="s">
        <v>256</v>
      </c>
      <c r="AH30" s="5" t="s">
        <v>111</v>
      </c>
      <c r="AI30" s="5" t="s">
        <v>382</v>
      </c>
      <c r="AJ30" s="5">
        <v>3813000</v>
      </c>
      <c r="AK30" s="5" t="s">
        <v>383</v>
      </c>
      <c r="AL30" s="5" t="s">
        <v>384</v>
      </c>
      <c r="AM30" s="5" t="s">
        <v>224</v>
      </c>
      <c r="AN30" s="5" t="s">
        <v>94</v>
      </c>
      <c r="AO30" s="5" t="s">
        <v>94</v>
      </c>
      <c r="AP30" s="5" t="s">
        <v>94</v>
      </c>
      <c r="AQ30" s="5" t="s">
        <v>94</v>
      </c>
      <c r="AR30" s="12" t="s">
        <v>385</v>
      </c>
      <c r="AS30" s="5">
        <v>32</v>
      </c>
      <c r="AT30" s="6">
        <v>44215</v>
      </c>
      <c r="AU30" s="10">
        <v>322</v>
      </c>
      <c r="AV30" s="6">
        <v>44533</v>
      </c>
      <c r="AW30" s="10">
        <v>337</v>
      </c>
      <c r="AX30" s="6">
        <v>44545</v>
      </c>
      <c r="AY30" s="13">
        <v>44216</v>
      </c>
      <c r="AZ30" s="13">
        <v>44560</v>
      </c>
      <c r="BA30" s="5" t="s">
        <v>94</v>
      </c>
      <c r="BB30" s="8" t="str">
        <f t="shared" si="1"/>
        <v>JUAN JOSÉ GÓMEZ URUEÑA</v>
      </c>
      <c r="BC30" s="14">
        <f t="shared" si="2"/>
        <v>150240440</v>
      </c>
      <c r="BD30" s="14" t="str">
        <f t="shared" si="3"/>
        <v>2 2. Meses</v>
      </c>
      <c r="BE30" s="15">
        <f t="shared" si="4"/>
        <v>11</v>
      </c>
      <c r="BF30" s="9">
        <v>4846466</v>
      </c>
      <c r="BG30" s="14">
        <v>13217634</v>
      </c>
      <c r="BH30" s="14">
        <v>13217634</v>
      </c>
      <c r="BI30" s="14">
        <v>13217634</v>
      </c>
      <c r="BJ30" s="14">
        <v>13217634</v>
      </c>
      <c r="BK30" s="14">
        <v>13217634</v>
      </c>
      <c r="BL30" s="16">
        <v>13217634</v>
      </c>
      <c r="BM30" s="17">
        <v>13217634</v>
      </c>
      <c r="BN30" s="16">
        <v>13217634</v>
      </c>
      <c r="BO30" s="18">
        <v>13217634</v>
      </c>
      <c r="BP30" s="18">
        <v>13217634</v>
      </c>
      <c r="BQ30" s="18">
        <f>8371168+4846466</f>
        <v>13217634</v>
      </c>
      <c r="BR30" s="5"/>
      <c r="BS30" s="5"/>
      <c r="BT30" s="5"/>
      <c r="BU30" s="5"/>
      <c r="BV30" s="5"/>
      <c r="BW30" s="5"/>
      <c r="BX30" s="5"/>
      <c r="BY30" s="5"/>
      <c r="BZ30" s="5"/>
      <c r="CA30" s="5"/>
      <c r="CB30" s="16">
        <f t="shared" si="5"/>
        <v>150240440</v>
      </c>
      <c r="CC30" s="19">
        <f t="shared" si="6"/>
        <v>1</v>
      </c>
      <c r="CD30" s="24" t="s">
        <v>117</v>
      </c>
      <c r="CE30" s="25"/>
      <c r="CF30" s="25"/>
      <c r="CG30" s="25"/>
      <c r="CH30" s="25"/>
      <c r="CI30" s="25"/>
      <c r="CJ30" s="25">
        <v>12</v>
      </c>
      <c r="CK30" s="25">
        <v>12</v>
      </c>
      <c r="CL30" s="20" t="s">
        <v>386</v>
      </c>
      <c r="CM30" s="21">
        <v>44560</v>
      </c>
      <c r="CN30" s="9">
        <v>4846466</v>
      </c>
      <c r="CO30" s="9">
        <f t="shared" si="7"/>
        <v>4846466</v>
      </c>
      <c r="CP30" s="14">
        <f t="shared" si="8"/>
        <v>150240440</v>
      </c>
      <c r="CQ30" s="14">
        <f t="shared" si="9"/>
        <v>0</v>
      </c>
      <c r="CR30" s="5"/>
      <c r="CS30" s="5"/>
      <c r="CT30" s="22"/>
      <c r="CU30" s="22"/>
      <c r="CV30" s="22"/>
      <c r="CW30" s="22"/>
      <c r="CX30" s="22"/>
      <c r="CY30" s="22"/>
      <c r="CZ30" s="22"/>
      <c r="DA30" s="22"/>
      <c r="DB30" s="22"/>
      <c r="DC30" s="22"/>
      <c r="DD30" s="22"/>
      <c r="DE30" s="22"/>
      <c r="DF30" s="22"/>
      <c r="DG30" s="22"/>
      <c r="DH30" s="22"/>
      <c r="DI30" s="22"/>
      <c r="DJ30" s="22"/>
      <c r="DK30" s="22"/>
      <c r="DL30" s="22"/>
      <c r="DM30" s="22"/>
    </row>
    <row r="31" spans="1:117" s="23" customFormat="1" ht="96" customHeight="1">
      <c r="A31" s="5" t="s">
        <v>387</v>
      </c>
      <c r="B31" s="8" t="s">
        <v>388</v>
      </c>
      <c r="C31" s="5" t="s">
        <v>97</v>
      </c>
      <c r="D31" s="5" t="s">
        <v>98</v>
      </c>
      <c r="E31" s="5">
        <v>11</v>
      </c>
      <c r="F31" s="74" t="s">
        <v>149</v>
      </c>
      <c r="G31" s="5" t="s">
        <v>150</v>
      </c>
      <c r="H31" s="5">
        <v>1082001052</v>
      </c>
      <c r="I31" s="5">
        <v>54</v>
      </c>
      <c r="J31" s="6">
        <v>44204</v>
      </c>
      <c r="K31" s="5" t="s">
        <v>123</v>
      </c>
      <c r="L31" s="9">
        <v>88851873</v>
      </c>
      <c r="M31" s="9">
        <v>8077443</v>
      </c>
      <c r="N31" s="5" t="s">
        <v>135</v>
      </c>
      <c r="O31" s="9">
        <v>0</v>
      </c>
      <c r="P31" s="9">
        <f t="shared" si="0"/>
        <v>88851873</v>
      </c>
      <c r="Q31" s="5" t="s">
        <v>94</v>
      </c>
      <c r="R31" s="5" t="s">
        <v>94</v>
      </c>
      <c r="S31" s="5" t="s">
        <v>94</v>
      </c>
      <c r="T31" s="5" t="s">
        <v>94</v>
      </c>
      <c r="U31" s="5" t="s">
        <v>94</v>
      </c>
      <c r="V31" s="8" t="s">
        <v>389</v>
      </c>
      <c r="W31" s="10">
        <v>84083698</v>
      </c>
      <c r="X31" s="10">
        <v>1</v>
      </c>
      <c r="Y31" s="10" t="s">
        <v>219</v>
      </c>
      <c r="Z31" s="10" t="s">
        <v>105</v>
      </c>
      <c r="AA31" s="10" t="s">
        <v>106</v>
      </c>
      <c r="AB31" s="6">
        <v>28466</v>
      </c>
      <c r="AC31" s="5" t="s">
        <v>107</v>
      </c>
      <c r="AD31" s="5" t="s">
        <v>390</v>
      </c>
      <c r="AE31" s="5" t="s">
        <v>391</v>
      </c>
      <c r="AF31" s="5" t="s">
        <v>153</v>
      </c>
      <c r="AG31" s="5" t="s">
        <v>185</v>
      </c>
      <c r="AH31" s="5" t="s">
        <v>111</v>
      </c>
      <c r="AI31" s="5" t="s">
        <v>392</v>
      </c>
      <c r="AJ31" s="5">
        <v>3813000</v>
      </c>
      <c r="AK31" s="5" t="s">
        <v>393</v>
      </c>
      <c r="AL31" s="5" t="s">
        <v>394</v>
      </c>
      <c r="AM31" s="5" t="s">
        <v>224</v>
      </c>
      <c r="AN31" s="5" t="s">
        <v>135</v>
      </c>
      <c r="AO31" s="5" t="s">
        <v>94</v>
      </c>
      <c r="AP31" s="5" t="s">
        <v>94</v>
      </c>
      <c r="AQ31" s="5" t="s">
        <v>94</v>
      </c>
      <c r="AR31" s="12" t="s">
        <v>395</v>
      </c>
      <c r="AS31" s="5">
        <v>35</v>
      </c>
      <c r="AT31" s="6">
        <v>44216</v>
      </c>
      <c r="AU31" s="10" t="s">
        <v>94</v>
      </c>
      <c r="AV31" s="5" t="s">
        <v>94</v>
      </c>
      <c r="AW31" s="10" t="s">
        <v>135</v>
      </c>
      <c r="AX31" s="5" t="s">
        <v>94</v>
      </c>
      <c r="AY31" s="13">
        <v>44217</v>
      </c>
      <c r="AZ31" s="13">
        <v>44550</v>
      </c>
      <c r="BA31" s="5" t="s">
        <v>94</v>
      </c>
      <c r="BB31" s="8" t="str">
        <f t="shared" si="1"/>
        <v>EDMUNDO MERCED TONCEL ROSADO</v>
      </c>
      <c r="BC31" s="14">
        <f t="shared" si="2"/>
        <v>88851873</v>
      </c>
      <c r="BD31" s="14" t="str">
        <f t="shared" ref="BD31:BD62" si="10">D31</f>
        <v>2 2. Meses</v>
      </c>
      <c r="BE31" s="15">
        <v>330</v>
      </c>
      <c r="BF31" s="9">
        <v>2692481</v>
      </c>
      <c r="BG31" s="14">
        <v>8077443</v>
      </c>
      <c r="BH31" s="14">
        <v>8077443</v>
      </c>
      <c r="BI31" s="14">
        <v>8077443</v>
      </c>
      <c r="BJ31" s="14">
        <v>8077443</v>
      </c>
      <c r="BK31" s="14">
        <v>8077443</v>
      </c>
      <c r="BL31" s="16">
        <v>8077443</v>
      </c>
      <c r="BM31" s="17">
        <v>8077443</v>
      </c>
      <c r="BN31" s="16">
        <v>8077443</v>
      </c>
      <c r="BO31" s="18">
        <v>8077443</v>
      </c>
      <c r="BP31" s="18">
        <v>8077443</v>
      </c>
      <c r="BQ31" s="18">
        <v>5384962</v>
      </c>
      <c r="BR31" s="5"/>
      <c r="BS31" s="5"/>
      <c r="BT31" s="5"/>
      <c r="BU31" s="5"/>
      <c r="BV31" s="5"/>
      <c r="BW31" s="5"/>
      <c r="BX31" s="5"/>
      <c r="BY31" s="5"/>
      <c r="BZ31" s="5"/>
      <c r="CA31" s="5"/>
      <c r="CB31" s="16">
        <f t="shared" si="5"/>
        <v>88851873</v>
      </c>
      <c r="CC31" s="19">
        <f t="shared" si="6"/>
        <v>1</v>
      </c>
      <c r="CD31" s="24" t="s">
        <v>117</v>
      </c>
      <c r="CE31" s="25"/>
      <c r="CF31" s="25"/>
      <c r="CG31" s="25"/>
      <c r="CH31" s="25"/>
      <c r="CI31" s="25"/>
      <c r="CJ31" s="25">
        <v>11</v>
      </c>
      <c r="CK31" s="25">
        <v>11</v>
      </c>
      <c r="CL31" s="20" t="s">
        <v>396</v>
      </c>
      <c r="CM31" s="21">
        <v>44559</v>
      </c>
      <c r="CN31" s="9">
        <v>5384962</v>
      </c>
      <c r="CO31" s="9">
        <f t="shared" si="7"/>
        <v>5384962</v>
      </c>
      <c r="CP31" s="14">
        <f t="shared" si="8"/>
        <v>88851873</v>
      </c>
      <c r="CQ31" s="14">
        <f t="shared" si="9"/>
        <v>0</v>
      </c>
      <c r="CR31" s="5"/>
      <c r="CS31" s="5"/>
      <c r="CT31" s="22"/>
      <c r="CU31" s="22"/>
      <c r="CV31" s="22"/>
      <c r="CW31" s="22"/>
      <c r="CX31" s="22"/>
      <c r="CY31" s="22"/>
      <c r="CZ31" s="22"/>
      <c r="DA31" s="22"/>
      <c r="DB31" s="22"/>
      <c r="DC31" s="22"/>
      <c r="DD31" s="22"/>
      <c r="DE31" s="22"/>
      <c r="DF31" s="22"/>
      <c r="DG31" s="22"/>
      <c r="DH31" s="22"/>
      <c r="DI31" s="22"/>
      <c r="DJ31" s="22"/>
      <c r="DK31" s="22"/>
      <c r="DL31" s="22"/>
      <c r="DM31" s="22"/>
    </row>
    <row r="32" spans="1:117" s="23" customFormat="1" ht="72" customHeight="1">
      <c r="A32" s="5" t="s">
        <v>397</v>
      </c>
      <c r="B32" s="8" t="s">
        <v>398</v>
      </c>
      <c r="C32" s="5" t="s">
        <v>97</v>
      </c>
      <c r="D32" s="5" t="s">
        <v>98</v>
      </c>
      <c r="E32" s="5">
        <v>11</v>
      </c>
      <c r="F32" s="74" t="s">
        <v>149</v>
      </c>
      <c r="G32" s="5" t="s">
        <v>150</v>
      </c>
      <c r="H32" s="5">
        <v>1082001052</v>
      </c>
      <c r="I32" s="5">
        <v>56</v>
      </c>
      <c r="J32" s="6">
        <v>44204</v>
      </c>
      <c r="K32" s="5" t="s">
        <v>123</v>
      </c>
      <c r="L32" s="9">
        <v>88851873</v>
      </c>
      <c r="M32" s="9">
        <v>8077443</v>
      </c>
      <c r="N32" s="5" t="s">
        <v>135</v>
      </c>
      <c r="O32" s="9">
        <v>0</v>
      </c>
      <c r="P32" s="9">
        <f t="shared" si="0"/>
        <v>88851873</v>
      </c>
      <c r="Q32" s="5" t="s">
        <v>94</v>
      </c>
      <c r="R32" s="5" t="s">
        <v>94</v>
      </c>
      <c r="S32" s="5" t="s">
        <v>94</v>
      </c>
      <c r="T32" s="5" t="s">
        <v>94</v>
      </c>
      <c r="U32" s="5" t="s">
        <v>94</v>
      </c>
      <c r="V32" s="8" t="s">
        <v>399</v>
      </c>
      <c r="W32" s="10">
        <v>53080855</v>
      </c>
      <c r="X32" s="10">
        <v>5</v>
      </c>
      <c r="Y32" s="10" t="s">
        <v>104</v>
      </c>
      <c r="Z32" s="10" t="s">
        <v>105</v>
      </c>
      <c r="AA32" s="10" t="s">
        <v>106</v>
      </c>
      <c r="AB32" s="6">
        <v>30648</v>
      </c>
      <c r="AC32" s="5" t="s">
        <v>107</v>
      </c>
      <c r="AD32" s="5" t="s">
        <v>163</v>
      </c>
      <c r="AE32" s="5" t="s">
        <v>108</v>
      </c>
      <c r="AF32" s="5" t="s">
        <v>109</v>
      </c>
      <c r="AG32" s="5" t="s">
        <v>140</v>
      </c>
      <c r="AH32" s="5" t="s">
        <v>111</v>
      </c>
      <c r="AI32" s="5" t="s">
        <v>400</v>
      </c>
      <c r="AJ32" s="5">
        <v>3813000</v>
      </c>
      <c r="AK32" s="5" t="s">
        <v>401</v>
      </c>
      <c r="AL32" s="5" t="s">
        <v>402</v>
      </c>
      <c r="AM32" s="5" t="s">
        <v>115</v>
      </c>
      <c r="AN32" s="5" t="s">
        <v>94</v>
      </c>
      <c r="AO32" s="5" t="s">
        <v>94</v>
      </c>
      <c r="AP32" s="5" t="s">
        <v>94</v>
      </c>
      <c r="AQ32" s="5" t="s">
        <v>94</v>
      </c>
      <c r="AR32" s="12" t="s">
        <v>403</v>
      </c>
      <c r="AS32" s="5">
        <v>39</v>
      </c>
      <c r="AT32" s="6">
        <v>44218</v>
      </c>
      <c r="AU32" s="10" t="s">
        <v>94</v>
      </c>
      <c r="AV32" s="5" t="s">
        <v>94</v>
      </c>
      <c r="AW32" s="10" t="s">
        <v>94</v>
      </c>
      <c r="AX32" s="5" t="s">
        <v>94</v>
      </c>
      <c r="AY32" s="13">
        <v>44218</v>
      </c>
      <c r="AZ32" s="13">
        <v>44551</v>
      </c>
      <c r="BA32" s="5" t="s">
        <v>94</v>
      </c>
      <c r="BB32" s="8" t="str">
        <f t="shared" si="1"/>
        <v xml:space="preserve">PAOLA ANDREA GÓMEZ VELEZ </v>
      </c>
      <c r="BC32" s="14">
        <f t="shared" si="2"/>
        <v>88851873</v>
      </c>
      <c r="BD32" s="14" t="str">
        <f t="shared" si="10"/>
        <v>2 2. Meses</v>
      </c>
      <c r="BE32" s="15">
        <f t="shared" ref="BE32:BE63" si="11">E32</f>
        <v>11</v>
      </c>
      <c r="BF32" s="9">
        <v>2423233</v>
      </c>
      <c r="BG32" s="14">
        <v>8077443</v>
      </c>
      <c r="BH32" s="14">
        <v>8077443</v>
      </c>
      <c r="BI32" s="14">
        <v>8077443</v>
      </c>
      <c r="BJ32" s="14">
        <v>8077443</v>
      </c>
      <c r="BK32" s="14">
        <v>8077443</v>
      </c>
      <c r="BL32" s="16">
        <v>8077443</v>
      </c>
      <c r="BM32" s="17">
        <v>8077443</v>
      </c>
      <c r="BN32" s="16">
        <v>8077443</v>
      </c>
      <c r="BO32" s="18">
        <v>8077443</v>
      </c>
      <c r="BP32" s="18">
        <v>8077443</v>
      </c>
      <c r="BQ32" s="18">
        <v>5654210</v>
      </c>
      <c r="BR32" s="5"/>
      <c r="BS32" s="5"/>
      <c r="BT32" s="5"/>
      <c r="BU32" s="5"/>
      <c r="BV32" s="5"/>
      <c r="BW32" s="5"/>
      <c r="BX32" s="5"/>
      <c r="BY32" s="5"/>
      <c r="BZ32" s="5"/>
      <c r="CA32" s="5"/>
      <c r="CB32" s="16">
        <f t="shared" si="5"/>
        <v>88851873</v>
      </c>
      <c r="CC32" s="19">
        <f t="shared" si="6"/>
        <v>1</v>
      </c>
      <c r="CD32" s="24" t="s">
        <v>117</v>
      </c>
      <c r="CE32" s="25"/>
      <c r="CF32" s="25"/>
      <c r="CG32" s="25"/>
      <c r="CH32" s="25"/>
      <c r="CI32" s="25"/>
      <c r="CJ32" s="25">
        <v>12</v>
      </c>
      <c r="CK32" s="25">
        <v>12</v>
      </c>
      <c r="CL32" s="20" t="s">
        <v>404</v>
      </c>
      <c r="CM32" s="21">
        <v>44559</v>
      </c>
      <c r="CN32" s="9">
        <v>5654210</v>
      </c>
      <c r="CO32" s="9">
        <f t="shared" si="7"/>
        <v>5654210</v>
      </c>
      <c r="CP32" s="14">
        <f t="shared" si="8"/>
        <v>88851873</v>
      </c>
      <c r="CQ32" s="14">
        <f t="shared" si="9"/>
        <v>0</v>
      </c>
      <c r="CR32" s="5"/>
      <c r="CS32" s="5"/>
      <c r="CT32" s="22"/>
      <c r="CU32" s="22"/>
      <c r="CV32" s="22"/>
      <c r="CW32" s="22"/>
      <c r="CX32" s="22"/>
      <c r="CY32" s="22"/>
      <c r="CZ32" s="22"/>
      <c r="DA32" s="22"/>
      <c r="DB32" s="22"/>
      <c r="DC32" s="22"/>
      <c r="DD32" s="22"/>
      <c r="DE32" s="22"/>
      <c r="DF32" s="22"/>
      <c r="DG32" s="22"/>
      <c r="DH32" s="22"/>
      <c r="DI32" s="22"/>
      <c r="DJ32" s="22"/>
      <c r="DK32" s="22"/>
      <c r="DL32" s="22"/>
      <c r="DM32" s="22"/>
    </row>
    <row r="33" spans="1:117" s="23" customFormat="1" ht="72" customHeight="1">
      <c r="A33" s="5" t="s">
        <v>405</v>
      </c>
      <c r="B33" s="8" t="s">
        <v>406</v>
      </c>
      <c r="C33" s="5" t="s">
        <v>97</v>
      </c>
      <c r="D33" s="5" t="s">
        <v>98</v>
      </c>
      <c r="E33" s="5">
        <v>11</v>
      </c>
      <c r="F33" s="74" t="s">
        <v>121</v>
      </c>
      <c r="G33" s="5" t="s">
        <v>122</v>
      </c>
      <c r="H33" s="5">
        <v>1082001052</v>
      </c>
      <c r="I33" s="5">
        <v>13</v>
      </c>
      <c r="J33" s="6">
        <v>44202</v>
      </c>
      <c r="K33" s="5" t="s">
        <v>123</v>
      </c>
      <c r="L33" s="9">
        <v>56542101</v>
      </c>
      <c r="M33" s="9">
        <v>5140191</v>
      </c>
      <c r="N33" s="5" t="s">
        <v>94</v>
      </c>
      <c r="O33" s="9">
        <v>0</v>
      </c>
      <c r="P33" s="9">
        <f t="shared" si="0"/>
        <v>56542101</v>
      </c>
      <c r="Q33" s="5" t="s">
        <v>94</v>
      </c>
      <c r="R33" s="5" t="s">
        <v>94</v>
      </c>
      <c r="S33" s="5" t="s">
        <v>94</v>
      </c>
      <c r="T33" s="5" t="s">
        <v>94</v>
      </c>
      <c r="U33" s="5" t="s">
        <v>94</v>
      </c>
      <c r="V33" s="8" t="s">
        <v>407</v>
      </c>
      <c r="W33" s="10">
        <v>52810637</v>
      </c>
      <c r="X33" s="10">
        <v>6</v>
      </c>
      <c r="Y33" s="10" t="s">
        <v>104</v>
      </c>
      <c r="Z33" s="10" t="s">
        <v>105</v>
      </c>
      <c r="AA33" s="10" t="s">
        <v>106</v>
      </c>
      <c r="AB33" s="6">
        <v>29937</v>
      </c>
      <c r="AC33" s="5" t="s">
        <v>107</v>
      </c>
      <c r="AD33" s="5" t="s">
        <v>163</v>
      </c>
      <c r="AE33" s="5" t="s">
        <v>108</v>
      </c>
      <c r="AF33" s="5" t="s">
        <v>109</v>
      </c>
      <c r="AG33" s="5" t="s">
        <v>408</v>
      </c>
      <c r="AH33" s="5" t="s">
        <v>111</v>
      </c>
      <c r="AI33" s="5" t="s">
        <v>409</v>
      </c>
      <c r="AJ33" s="5">
        <v>3813000</v>
      </c>
      <c r="AK33" s="5" t="s">
        <v>410</v>
      </c>
      <c r="AL33" s="5" t="s">
        <v>129</v>
      </c>
      <c r="AM33" s="5" t="s">
        <v>243</v>
      </c>
      <c r="AN33" s="5" t="s">
        <v>94</v>
      </c>
      <c r="AO33" s="5" t="s">
        <v>94</v>
      </c>
      <c r="AP33" s="5" t="s">
        <v>94</v>
      </c>
      <c r="AQ33" s="5" t="s">
        <v>94</v>
      </c>
      <c r="AR33" s="12" t="s">
        <v>411</v>
      </c>
      <c r="AS33" s="5">
        <v>38</v>
      </c>
      <c r="AT33" s="6">
        <v>44218</v>
      </c>
      <c r="AU33" s="10" t="s">
        <v>94</v>
      </c>
      <c r="AV33" s="5" t="s">
        <v>94</v>
      </c>
      <c r="AW33" s="10" t="s">
        <v>94</v>
      </c>
      <c r="AX33" s="5" t="s">
        <v>94</v>
      </c>
      <c r="AY33" s="13">
        <v>44218</v>
      </c>
      <c r="AZ33" s="13">
        <v>44551</v>
      </c>
      <c r="BA33" s="5" t="s">
        <v>94</v>
      </c>
      <c r="BB33" s="8" t="str">
        <f t="shared" si="1"/>
        <v xml:space="preserve">ANGIE PAOLA JARA RUBIANO </v>
      </c>
      <c r="BC33" s="14">
        <f t="shared" si="2"/>
        <v>56542101</v>
      </c>
      <c r="BD33" s="14" t="str">
        <f t="shared" si="10"/>
        <v>2 2. Meses</v>
      </c>
      <c r="BE33" s="15">
        <f t="shared" si="11"/>
        <v>11</v>
      </c>
      <c r="BF33" s="9">
        <v>1542057</v>
      </c>
      <c r="BG33" s="14">
        <v>5140191</v>
      </c>
      <c r="BH33" s="14">
        <v>5140191</v>
      </c>
      <c r="BI33" s="14">
        <v>5140191</v>
      </c>
      <c r="BJ33" s="14">
        <v>5140191</v>
      </c>
      <c r="BK33" s="14">
        <v>5140191</v>
      </c>
      <c r="BL33" s="16">
        <v>5140191</v>
      </c>
      <c r="BM33" s="17">
        <v>5140191</v>
      </c>
      <c r="BN33" s="16">
        <v>5140191</v>
      </c>
      <c r="BO33" s="18">
        <v>5140191</v>
      </c>
      <c r="BP33" s="18">
        <v>5140191</v>
      </c>
      <c r="BQ33" s="18">
        <v>3598134</v>
      </c>
      <c r="BR33" s="5"/>
      <c r="BS33" s="5"/>
      <c r="BT33" s="5"/>
      <c r="BU33" s="5"/>
      <c r="BV33" s="5"/>
      <c r="BW33" s="5"/>
      <c r="BX33" s="5"/>
      <c r="BY33" s="5"/>
      <c r="BZ33" s="5"/>
      <c r="CA33" s="5"/>
      <c r="CB33" s="16">
        <f t="shared" si="5"/>
        <v>56542101</v>
      </c>
      <c r="CC33" s="19">
        <f t="shared" si="6"/>
        <v>1</v>
      </c>
      <c r="CD33" s="24" t="s">
        <v>117</v>
      </c>
      <c r="CE33" s="25"/>
      <c r="CF33" s="25"/>
      <c r="CG33" s="25"/>
      <c r="CH33" s="25"/>
      <c r="CI33" s="25"/>
      <c r="CJ33" s="25">
        <v>12</v>
      </c>
      <c r="CK33" s="25">
        <v>12</v>
      </c>
      <c r="CL33" s="20" t="s">
        <v>412</v>
      </c>
      <c r="CM33" s="21">
        <v>44559</v>
      </c>
      <c r="CN33" s="9">
        <v>3598134</v>
      </c>
      <c r="CO33" s="9">
        <f t="shared" si="7"/>
        <v>3598134</v>
      </c>
      <c r="CP33" s="14">
        <f t="shared" si="8"/>
        <v>56542101</v>
      </c>
      <c r="CQ33" s="14">
        <f t="shared" si="9"/>
        <v>0</v>
      </c>
      <c r="CR33" s="5"/>
      <c r="CS33" s="5"/>
      <c r="CT33" s="22"/>
      <c r="CU33" s="22"/>
      <c r="CV33" s="22"/>
      <c r="CW33" s="22"/>
      <c r="CX33" s="22"/>
      <c r="CY33" s="22"/>
      <c r="CZ33" s="22"/>
      <c r="DA33" s="22"/>
      <c r="DB33" s="22"/>
      <c r="DC33" s="22"/>
      <c r="DD33" s="22"/>
      <c r="DE33" s="22"/>
      <c r="DF33" s="22"/>
      <c r="DG33" s="22"/>
      <c r="DH33" s="22"/>
      <c r="DI33" s="22"/>
      <c r="DJ33" s="22"/>
      <c r="DK33" s="22"/>
      <c r="DL33" s="22"/>
      <c r="DM33" s="22"/>
    </row>
    <row r="34" spans="1:117" s="23" customFormat="1" ht="72" customHeight="1">
      <c r="A34" s="5" t="s">
        <v>413</v>
      </c>
      <c r="B34" s="8" t="s">
        <v>414</v>
      </c>
      <c r="C34" s="5" t="s">
        <v>97</v>
      </c>
      <c r="D34" s="5" t="s">
        <v>98</v>
      </c>
      <c r="E34" s="5">
        <v>11</v>
      </c>
      <c r="F34" s="74" t="s">
        <v>121</v>
      </c>
      <c r="G34" s="5" t="s">
        <v>122</v>
      </c>
      <c r="H34" s="5">
        <v>1082001052</v>
      </c>
      <c r="I34" s="5">
        <v>9</v>
      </c>
      <c r="J34" s="6">
        <v>44202</v>
      </c>
      <c r="K34" s="5" t="s">
        <v>123</v>
      </c>
      <c r="L34" s="9">
        <v>48464658</v>
      </c>
      <c r="M34" s="9">
        <v>4405878</v>
      </c>
      <c r="N34" s="6">
        <v>44551</v>
      </c>
      <c r="O34" s="9">
        <v>16154886</v>
      </c>
      <c r="P34" s="9">
        <f t="shared" si="0"/>
        <v>64619544</v>
      </c>
      <c r="Q34" s="5" t="s">
        <v>415</v>
      </c>
      <c r="R34" s="6">
        <v>44551</v>
      </c>
      <c r="S34" s="5" t="s">
        <v>416</v>
      </c>
      <c r="T34" s="5" t="s">
        <v>417</v>
      </c>
      <c r="U34" s="6">
        <v>44594</v>
      </c>
      <c r="V34" s="8" t="s">
        <v>418</v>
      </c>
      <c r="W34" s="10">
        <v>1023938431</v>
      </c>
      <c r="X34" s="10">
        <v>2</v>
      </c>
      <c r="Y34" s="10" t="s">
        <v>104</v>
      </c>
      <c r="Z34" s="10" t="s">
        <v>105</v>
      </c>
      <c r="AA34" s="10" t="s">
        <v>106</v>
      </c>
      <c r="AB34" s="6">
        <v>34678</v>
      </c>
      <c r="AC34" s="5" t="s">
        <v>107</v>
      </c>
      <c r="AD34" s="5" t="s">
        <v>163</v>
      </c>
      <c r="AE34" s="5" t="s">
        <v>108</v>
      </c>
      <c r="AF34" s="5" t="s">
        <v>125</v>
      </c>
      <c r="AG34" s="5" t="s">
        <v>140</v>
      </c>
      <c r="AH34" s="5" t="s">
        <v>111</v>
      </c>
      <c r="AI34" s="5" t="s">
        <v>419</v>
      </c>
      <c r="AJ34" s="5">
        <v>3813000</v>
      </c>
      <c r="AK34" s="5" t="s">
        <v>420</v>
      </c>
      <c r="AL34" s="5" t="s">
        <v>402</v>
      </c>
      <c r="AM34" s="5" t="s">
        <v>421</v>
      </c>
      <c r="AN34" s="5" t="s">
        <v>94</v>
      </c>
      <c r="AO34" s="5" t="s">
        <v>94</v>
      </c>
      <c r="AP34" s="5" t="s">
        <v>94</v>
      </c>
      <c r="AQ34" s="5" t="s">
        <v>94</v>
      </c>
      <c r="AR34" s="12" t="s">
        <v>422</v>
      </c>
      <c r="AS34" s="5">
        <v>37</v>
      </c>
      <c r="AT34" s="6">
        <v>44217</v>
      </c>
      <c r="AU34" s="10">
        <v>340</v>
      </c>
      <c r="AV34" s="6">
        <v>44551</v>
      </c>
      <c r="AW34" s="10">
        <v>335</v>
      </c>
      <c r="AX34" s="6">
        <v>44551</v>
      </c>
      <c r="AY34" s="13">
        <v>44218</v>
      </c>
      <c r="AZ34" s="13">
        <v>44783</v>
      </c>
      <c r="BA34" s="5" t="s">
        <v>94</v>
      </c>
      <c r="BB34" s="8" t="str">
        <f t="shared" si="1"/>
        <v xml:space="preserve">LAURA PAOLA BORDA GOMEZ </v>
      </c>
      <c r="BC34" s="14">
        <f t="shared" si="2"/>
        <v>64619544</v>
      </c>
      <c r="BD34" s="14" t="str">
        <f t="shared" si="10"/>
        <v>2 2. Meses</v>
      </c>
      <c r="BE34" s="15">
        <f t="shared" si="11"/>
        <v>11</v>
      </c>
      <c r="BF34" s="9">
        <v>1321763</v>
      </c>
      <c r="BG34" s="14">
        <v>4405878</v>
      </c>
      <c r="BH34" s="14">
        <v>4405878</v>
      </c>
      <c r="BI34" s="14">
        <v>4405878</v>
      </c>
      <c r="BJ34" s="14">
        <v>4405878</v>
      </c>
      <c r="BK34" s="14">
        <v>4405878</v>
      </c>
      <c r="BL34" s="16">
        <v>4405878</v>
      </c>
      <c r="BM34" s="17">
        <v>4405878</v>
      </c>
      <c r="BN34" s="16">
        <v>4405878</v>
      </c>
      <c r="BO34" s="18">
        <v>4405878</v>
      </c>
      <c r="BP34" s="18">
        <v>4405878</v>
      </c>
      <c r="BQ34" s="18">
        <f>3084115+1321763</f>
        <v>4405878</v>
      </c>
      <c r="BR34" s="18">
        <v>4405878</v>
      </c>
      <c r="BS34" s="18">
        <v>146863</v>
      </c>
      <c r="BT34" s="5"/>
      <c r="BU34" s="5"/>
      <c r="BV34" s="5"/>
      <c r="BW34" s="18">
        <v>4405878</v>
      </c>
      <c r="BX34" s="18">
        <v>5874504</v>
      </c>
      <c r="BY34" s="18"/>
      <c r="BZ34" s="18"/>
      <c r="CA34" s="5"/>
      <c r="CB34" s="16">
        <f t="shared" si="5"/>
        <v>64619544</v>
      </c>
      <c r="CC34" s="19">
        <f t="shared" si="6"/>
        <v>1</v>
      </c>
      <c r="CD34" s="24" t="s">
        <v>117</v>
      </c>
      <c r="CE34" s="25"/>
      <c r="CF34" s="25"/>
      <c r="CG34" s="25"/>
      <c r="CH34" s="25"/>
      <c r="CI34" s="25"/>
      <c r="CJ34" s="25">
        <v>19</v>
      </c>
      <c r="CK34" s="25" t="s">
        <v>423</v>
      </c>
      <c r="CL34" s="20" t="s">
        <v>424</v>
      </c>
      <c r="CM34" s="21" t="s">
        <v>425</v>
      </c>
      <c r="CN34" s="9">
        <v>5874504</v>
      </c>
      <c r="CO34" s="9">
        <f t="shared" si="7"/>
        <v>5874504</v>
      </c>
      <c r="CP34" s="14">
        <f t="shared" si="8"/>
        <v>64619544</v>
      </c>
      <c r="CQ34" s="14">
        <f t="shared" si="9"/>
        <v>0</v>
      </c>
      <c r="CR34" s="5"/>
      <c r="CS34" s="5"/>
      <c r="CT34" s="22"/>
      <c r="CU34" s="22"/>
      <c r="CV34" s="22"/>
      <c r="CW34" s="22"/>
      <c r="CX34" s="22"/>
      <c r="CY34" s="22"/>
      <c r="CZ34" s="22"/>
      <c r="DA34" s="22"/>
      <c r="DB34" s="22"/>
      <c r="DC34" s="22"/>
      <c r="DD34" s="22"/>
      <c r="DE34" s="22"/>
      <c r="DF34" s="22"/>
      <c r="DG34" s="22"/>
      <c r="DH34" s="22"/>
      <c r="DI34" s="22"/>
      <c r="DJ34" s="22"/>
      <c r="DK34" s="22"/>
      <c r="DL34" s="22"/>
      <c r="DM34" s="22"/>
    </row>
    <row r="35" spans="1:117" s="23" customFormat="1" ht="96" customHeight="1">
      <c r="A35" s="5" t="s">
        <v>426</v>
      </c>
      <c r="B35" s="8" t="s">
        <v>427</v>
      </c>
      <c r="C35" s="5" t="s">
        <v>97</v>
      </c>
      <c r="D35" s="5" t="s">
        <v>428</v>
      </c>
      <c r="E35" s="5">
        <v>315</v>
      </c>
      <c r="F35" s="74">
        <v>131020202030203</v>
      </c>
      <c r="G35" s="5" t="s">
        <v>99</v>
      </c>
      <c r="H35" s="5" t="s">
        <v>94</v>
      </c>
      <c r="I35" s="5">
        <v>76</v>
      </c>
      <c r="J35" s="6">
        <v>44204</v>
      </c>
      <c r="K35" s="5" t="s">
        <v>100</v>
      </c>
      <c r="L35" s="9">
        <v>69392579</v>
      </c>
      <c r="M35" s="9">
        <v>6608817</v>
      </c>
      <c r="N35" s="6">
        <v>44536</v>
      </c>
      <c r="O35" s="9">
        <v>2202939</v>
      </c>
      <c r="P35" s="9">
        <f t="shared" ref="P35:P39" si="12">L35+O35</f>
        <v>71595518</v>
      </c>
      <c r="Q35" s="5" t="s">
        <v>429</v>
      </c>
      <c r="R35" s="6">
        <v>44536</v>
      </c>
      <c r="S35" s="5" t="s">
        <v>430</v>
      </c>
      <c r="T35" s="5" t="s">
        <v>94</v>
      </c>
      <c r="U35" s="5" t="s">
        <v>94</v>
      </c>
      <c r="V35" s="8" t="s">
        <v>431</v>
      </c>
      <c r="W35" s="10">
        <v>80350245</v>
      </c>
      <c r="X35" s="10">
        <v>1</v>
      </c>
      <c r="Y35" s="10" t="s">
        <v>219</v>
      </c>
      <c r="Z35" s="10" t="s">
        <v>105</v>
      </c>
      <c r="AA35" s="10" t="s">
        <v>106</v>
      </c>
      <c r="AB35" s="6">
        <v>30208</v>
      </c>
      <c r="AC35" s="5" t="s">
        <v>107</v>
      </c>
      <c r="AD35" s="5" t="s">
        <v>163</v>
      </c>
      <c r="AE35" s="5" t="s">
        <v>108</v>
      </c>
      <c r="AF35" s="5" t="s">
        <v>153</v>
      </c>
      <c r="AG35" s="5" t="s">
        <v>126</v>
      </c>
      <c r="AH35" s="5" t="s">
        <v>111</v>
      </c>
      <c r="AI35" s="5" t="s">
        <v>432</v>
      </c>
      <c r="AJ35" s="5">
        <v>3813000</v>
      </c>
      <c r="AK35" s="5" t="s">
        <v>433</v>
      </c>
      <c r="AL35" s="5" t="s">
        <v>313</v>
      </c>
      <c r="AM35" s="5" t="s">
        <v>224</v>
      </c>
      <c r="AN35" s="5" t="s">
        <v>135</v>
      </c>
      <c r="AO35" s="5" t="s">
        <v>94</v>
      </c>
      <c r="AP35" s="5" t="s">
        <v>94</v>
      </c>
      <c r="AQ35" s="5" t="s">
        <v>135</v>
      </c>
      <c r="AR35" s="12" t="s">
        <v>434</v>
      </c>
      <c r="AS35" s="5">
        <v>42</v>
      </c>
      <c r="AT35" s="6">
        <v>44218</v>
      </c>
      <c r="AU35" s="10">
        <v>321</v>
      </c>
      <c r="AV35" s="6">
        <v>44529</v>
      </c>
      <c r="AW35" s="10">
        <v>327</v>
      </c>
      <c r="AX35" s="6">
        <v>44536</v>
      </c>
      <c r="AY35" s="13">
        <v>44218</v>
      </c>
      <c r="AZ35" s="13">
        <v>44546</v>
      </c>
      <c r="BA35" s="5" t="s">
        <v>94</v>
      </c>
      <c r="BB35" s="8" t="str">
        <f t="shared" ref="BB35:BB66" si="13">V35</f>
        <v>LENIN ALEJANDRO RODRIGUEZ CRUZ</v>
      </c>
      <c r="BC35" s="14">
        <f t="shared" ref="BC35:BC66" si="14">P35</f>
        <v>71595518</v>
      </c>
      <c r="BD35" s="14" t="str">
        <f t="shared" si="10"/>
        <v xml:space="preserve">1.1 Dias </v>
      </c>
      <c r="BE35" s="15">
        <f t="shared" si="11"/>
        <v>315</v>
      </c>
      <c r="BF35" s="9">
        <v>1982645</v>
      </c>
      <c r="BG35" s="14">
        <v>6608817</v>
      </c>
      <c r="BH35" s="14">
        <v>6608817</v>
      </c>
      <c r="BI35" s="14">
        <v>6608817</v>
      </c>
      <c r="BJ35" s="14">
        <v>6608817</v>
      </c>
      <c r="BK35" s="14">
        <v>6608817</v>
      </c>
      <c r="BL35" s="16">
        <v>6608817</v>
      </c>
      <c r="BM35" s="17">
        <v>6608817</v>
      </c>
      <c r="BN35" s="16">
        <v>6608817</v>
      </c>
      <c r="BO35" s="18">
        <v>6608817</v>
      </c>
      <c r="BP35" s="18">
        <v>6608817</v>
      </c>
      <c r="BQ35" s="18">
        <f>1321764+2202939</f>
        <v>3524703</v>
      </c>
      <c r="BR35" s="5"/>
      <c r="BS35" s="5"/>
      <c r="BT35" s="5"/>
      <c r="BU35" s="5"/>
      <c r="BV35" s="5"/>
      <c r="BW35" s="5"/>
      <c r="BX35" s="5"/>
      <c r="BY35" s="5"/>
      <c r="BZ35" s="5"/>
      <c r="CA35" s="5"/>
      <c r="CB35" s="16">
        <f t="shared" si="5"/>
        <v>71595518</v>
      </c>
      <c r="CC35" s="19">
        <f t="shared" si="6"/>
        <v>1</v>
      </c>
      <c r="CD35" s="24" t="s">
        <v>117</v>
      </c>
      <c r="CE35" s="25"/>
      <c r="CF35" s="25"/>
      <c r="CG35" s="25"/>
      <c r="CH35" s="25"/>
      <c r="CI35" s="25"/>
      <c r="CJ35" s="25">
        <v>12</v>
      </c>
      <c r="CK35" s="25">
        <v>12</v>
      </c>
      <c r="CL35" s="20" t="s">
        <v>435</v>
      </c>
      <c r="CM35" s="21">
        <v>44560</v>
      </c>
      <c r="CN35" s="9">
        <v>2202939</v>
      </c>
      <c r="CO35" s="9">
        <f t="shared" si="7"/>
        <v>2202939</v>
      </c>
      <c r="CP35" s="14">
        <f t="shared" si="8"/>
        <v>71595518</v>
      </c>
      <c r="CQ35" s="14">
        <f t="shared" si="9"/>
        <v>0</v>
      </c>
      <c r="CR35" s="5"/>
      <c r="CS35" s="5"/>
      <c r="CT35" s="22"/>
      <c r="CU35" s="22"/>
      <c r="CV35" s="22"/>
      <c r="CW35" s="22"/>
      <c r="CX35" s="22"/>
      <c r="CY35" s="22"/>
      <c r="CZ35" s="22"/>
      <c r="DA35" s="22"/>
      <c r="DB35" s="22"/>
      <c r="DC35" s="22"/>
      <c r="DD35" s="22"/>
      <c r="DE35" s="22"/>
      <c r="DF35" s="22"/>
      <c r="DG35" s="22"/>
      <c r="DH35" s="22"/>
      <c r="DI35" s="22"/>
      <c r="DJ35" s="22"/>
      <c r="DK35" s="22"/>
      <c r="DL35" s="22"/>
      <c r="DM35" s="22"/>
    </row>
    <row r="36" spans="1:117" s="23" customFormat="1" ht="120" customHeight="1">
      <c r="A36" s="5" t="s">
        <v>436</v>
      </c>
      <c r="B36" s="8" t="s">
        <v>437</v>
      </c>
      <c r="C36" s="5" t="s">
        <v>97</v>
      </c>
      <c r="D36" s="5" t="s">
        <v>98</v>
      </c>
      <c r="E36" s="5">
        <v>11</v>
      </c>
      <c r="F36" s="74" t="s">
        <v>149</v>
      </c>
      <c r="G36" s="5" t="s">
        <v>150</v>
      </c>
      <c r="H36" s="5">
        <v>1082001052</v>
      </c>
      <c r="I36" s="5">
        <v>26</v>
      </c>
      <c r="J36" s="6">
        <v>44203</v>
      </c>
      <c r="K36" s="5" t="s">
        <v>123</v>
      </c>
      <c r="L36" s="9">
        <v>72696987</v>
      </c>
      <c r="M36" s="9">
        <v>6608817</v>
      </c>
      <c r="N36" s="5" t="s">
        <v>94</v>
      </c>
      <c r="O36" s="9">
        <v>0</v>
      </c>
      <c r="P36" s="9">
        <f t="shared" si="12"/>
        <v>72696987</v>
      </c>
      <c r="Q36" s="5" t="s">
        <v>94</v>
      </c>
      <c r="R36" s="5" t="s">
        <v>94</v>
      </c>
      <c r="S36" s="5" t="s">
        <v>94</v>
      </c>
      <c r="T36" s="5" t="s">
        <v>94</v>
      </c>
      <c r="U36" s="5" t="s">
        <v>94</v>
      </c>
      <c r="V36" s="8" t="s">
        <v>438</v>
      </c>
      <c r="W36" s="10">
        <v>38363220</v>
      </c>
      <c r="X36" s="10">
        <v>1</v>
      </c>
      <c r="Y36" s="10" t="s">
        <v>104</v>
      </c>
      <c r="Z36" s="10" t="s">
        <v>105</v>
      </c>
      <c r="AA36" s="10" t="s">
        <v>106</v>
      </c>
      <c r="AB36" s="6">
        <v>30833</v>
      </c>
      <c r="AC36" s="5" t="s">
        <v>107</v>
      </c>
      <c r="AD36" s="5" t="s">
        <v>138</v>
      </c>
      <c r="AE36" s="5" t="s">
        <v>439</v>
      </c>
      <c r="AF36" s="5" t="s">
        <v>153</v>
      </c>
      <c r="AG36" s="5" t="s">
        <v>440</v>
      </c>
      <c r="AH36" s="5" t="s">
        <v>111</v>
      </c>
      <c r="AI36" s="5" t="s">
        <v>441</v>
      </c>
      <c r="AJ36" s="5">
        <v>3813000</v>
      </c>
      <c r="AK36" s="5" t="s">
        <v>442</v>
      </c>
      <c r="AL36" s="5" t="s">
        <v>156</v>
      </c>
      <c r="AM36" s="5" t="s">
        <v>443</v>
      </c>
      <c r="AN36" s="5" t="s">
        <v>135</v>
      </c>
      <c r="AO36" s="5" t="s">
        <v>94</v>
      </c>
      <c r="AP36" s="5" t="s">
        <v>94</v>
      </c>
      <c r="AQ36" s="5" t="s">
        <v>135</v>
      </c>
      <c r="AR36" s="12" t="s">
        <v>444</v>
      </c>
      <c r="AS36" s="5">
        <v>41</v>
      </c>
      <c r="AT36" s="6">
        <v>44218</v>
      </c>
      <c r="AU36" s="10" t="s">
        <v>135</v>
      </c>
      <c r="AV36" s="5" t="s">
        <v>135</v>
      </c>
      <c r="AW36" s="10" t="s">
        <v>135</v>
      </c>
      <c r="AX36" s="5" t="s">
        <v>135</v>
      </c>
      <c r="AY36" s="13">
        <v>44221</v>
      </c>
      <c r="AZ36" s="13">
        <v>44554</v>
      </c>
      <c r="BA36" s="5" t="s">
        <v>94</v>
      </c>
      <c r="BB36" s="8" t="str">
        <f t="shared" si="13"/>
        <v>FLOR ESPERANZA ESPITIA CUENCA</v>
      </c>
      <c r="BC36" s="14">
        <f t="shared" si="14"/>
        <v>72696987</v>
      </c>
      <c r="BD36" s="14" t="str">
        <f t="shared" si="10"/>
        <v>2 2. Meses</v>
      </c>
      <c r="BE36" s="15">
        <f t="shared" si="11"/>
        <v>11</v>
      </c>
      <c r="BF36" s="9">
        <v>1321763</v>
      </c>
      <c r="BG36" s="14">
        <v>6608817</v>
      </c>
      <c r="BH36" s="14">
        <v>6608817</v>
      </c>
      <c r="BI36" s="14">
        <v>6608817</v>
      </c>
      <c r="BJ36" s="14">
        <v>6608817</v>
      </c>
      <c r="BK36" s="14">
        <v>6608817</v>
      </c>
      <c r="BL36" s="16">
        <v>6608817</v>
      </c>
      <c r="BM36" s="17">
        <v>6608817</v>
      </c>
      <c r="BN36" s="16">
        <v>6608817</v>
      </c>
      <c r="BO36" s="18">
        <v>6608817</v>
      </c>
      <c r="BP36" s="18">
        <v>6608817</v>
      </c>
      <c r="BQ36" s="18">
        <v>5287054</v>
      </c>
      <c r="BR36" s="5"/>
      <c r="BS36" s="5"/>
      <c r="BT36" s="5"/>
      <c r="BU36" s="5"/>
      <c r="BV36" s="5"/>
      <c r="BW36" s="5"/>
      <c r="BX36" s="5"/>
      <c r="BY36" s="5"/>
      <c r="BZ36" s="5"/>
      <c r="CA36" s="5"/>
      <c r="CB36" s="16">
        <f t="shared" si="5"/>
        <v>72696987</v>
      </c>
      <c r="CC36" s="19">
        <f t="shared" si="6"/>
        <v>1</v>
      </c>
      <c r="CD36" s="24" t="s">
        <v>117</v>
      </c>
      <c r="CE36" s="25"/>
      <c r="CF36" s="25"/>
      <c r="CG36" s="25"/>
      <c r="CH36" s="25"/>
      <c r="CI36" s="25"/>
      <c r="CJ36" s="25">
        <v>11</v>
      </c>
      <c r="CK36" s="25">
        <v>11</v>
      </c>
      <c r="CL36" s="20" t="s">
        <v>445</v>
      </c>
      <c r="CM36" s="21">
        <v>44559</v>
      </c>
      <c r="CN36" s="9">
        <v>5287054</v>
      </c>
      <c r="CO36" s="9">
        <f t="shared" si="7"/>
        <v>5287054</v>
      </c>
      <c r="CP36" s="14">
        <f t="shared" si="8"/>
        <v>72696987</v>
      </c>
      <c r="CQ36" s="14">
        <f t="shared" si="9"/>
        <v>0</v>
      </c>
      <c r="CR36" s="5"/>
      <c r="CS36" s="5"/>
      <c r="CT36" s="22"/>
      <c r="CU36" s="22"/>
      <c r="CV36" s="22"/>
      <c r="CW36" s="22"/>
      <c r="CX36" s="22"/>
      <c r="CY36" s="22"/>
      <c r="CZ36" s="22"/>
      <c r="DA36" s="22"/>
      <c r="DB36" s="22"/>
      <c r="DC36" s="22"/>
      <c r="DD36" s="22"/>
      <c r="DE36" s="22"/>
      <c r="DF36" s="22"/>
      <c r="DG36" s="22"/>
      <c r="DH36" s="22"/>
      <c r="DI36" s="22"/>
      <c r="DJ36" s="22"/>
      <c r="DK36" s="22"/>
      <c r="DL36" s="22"/>
      <c r="DM36" s="22"/>
    </row>
    <row r="37" spans="1:117" s="23" customFormat="1" ht="72" customHeight="1">
      <c r="A37" s="5" t="s">
        <v>446</v>
      </c>
      <c r="B37" s="8" t="s">
        <v>447</v>
      </c>
      <c r="C37" s="5" t="s">
        <v>97</v>
      </c>
      <c r="D37" s="5" t="s">
        <v>98</v>
      </c>
      <c r="E37" s="5">
        <v>11</v>
      </c>
      <c r="F37" s="74" t="s">
        <v>121</v>
      </c>
      <c r="G37" s="5" t="s">
        <v>122</v>
      </c>
      <c r="H37" s="5">
        <v>1082001052</v>
      </c>
      <c r="I37" s="5">
        <v>12</v>
      </c>
      <c r="J37" s="6">
        <v>44202</v>
      </c>
      <c r="K37" s="5" t="s">
        <v>123</v>
      </c>
      <c r="L37" s="9">
        <v>56542101</v>
      </c>
      <c r="M37" s="9">
        <v>5140191</v>
      </c>
      <c r="N37" s="5" t="s">
        <v>94</v>
      </c>
      <c r="O37" s="9">
        <v>0</v>
      </c>
      <c r="P37" s="9">
        <f t="shared" si="12"/>
        <v>56542101</v>
      </c>
      <c r="Q37" s="5" t="s">
        <v>94</v>
      </c>
      <c r="R37" s="5" t="s">
        <v>94</v>
      </c>
      <c r="S37" s="5" t="s">
        <v>94</v>
      </c>
      <c r="T37" s="5" t="s">
        <v>94</v>
      </c>
      <c r="U37" s="5" t="s">
        <v>94</v>
      </c>
      <c r="V37" s="8" t="s">
        <v>448</v>
      </c>
      <c r="W37" s="10">
        <v>1016033211</v>
      </c>
      <c r="X37" s="10">
        <v>9</v>
      </c>
      <c r="Y37" s="10" t="s">
        <v>219</v>
      </c>
      <c r="Z37" s="10" t="s">
        <v>105</v>
      </c>
      <c r="AA37" s="10" t="s">
        <v>106</v>
      </c>
      <c r="AB37" s="6">
        <v>33300</v>
      </c>
      <c r="AC37" s="5" t="s">
        <v>107</v>
      </c>
      <c r="AD37" s="5" t="s">
        <v>449</v>
      </c>
      <c r="AE37" s="5" t="s">
        <v>450</v>
      </c>
      <c r="AF37" s="5" t="s">
        <v>174</v>
      </c>
      <c r="AG37" s="5" t="s">
        <v>185</v>
      </c>
      <c r="AH37" s="5" t="s">
        <v>111</v>
      </c>
      <c r="AI37" s="5" t="s">
        <v>451</v>
      </c>
      <c r="AJ37" s="5">
        <v>3813000</v>
      </c>
      <c r="AK37" s="5" t="s">
        <v>452</v>
      </c>
      <c r="AL37" s="5" t="s">
        <v>129</v>
      </c>
      <c r="AM37" s="5" t="s">
        <v>321</v>
      </c>
      <c r="AN37" s="5" t="s">
        <v>135</v>
      </c>
      <c r="AO37" s="5" t="s">
        <v>94</v>
      </c>
      <c r="AP37" s="5" t="s">
        <v>94</v>
      </c>
      <c r="AQ37" s="5" t="s">
        <v>135</v>
      </c>
      <c r="AR37" s="12" t="s">
        <v>453</v>
      </c>
      <c r="AS37" s="5">
        <v>40</v>
      </c>
      <c r="AT37" s="6">
        <v>44218</v>
      </c>
      <c r="AU37" s="10" t="s">
        <v>135</v>
      </c>
      <c r="AV37" s="5" t="s">
        <v>135</v>
      </c>
      <c r="AW37" s="10" t="s">
        <v>135</v>
      </c>
      <c r="AX37" s="5" t="s">
        <v>135</v>
      </c>
      <c r="AY37" s="13">
        <v>44221</v>
      </c>
      <c r="AZ37" s="13">
        <v>44554</v>
      </c>
      <c r="BA37" s="5" t="s">
        <v>94</v>
      </c>
      <c r="BB37" s="8" t="str">
        <f t="shared" si="13"/>
        <v>JHON FERNEY ABRIL JIMENEZ</v>
      </c>
      <c r="BC37" s="14">
        <f t="shared" si="14"/>
        <v>56542101</v>
      </c>
      <c r="BD37" s="14" t="str">
        <f t="shared" si="10"/>
        <v>2 2. Meses</v>
      </c>
      <c r="BE37" s="15">
        <f t="shared" si="11"/>
        <v>11</v>
      </c>
      <c r="BF37" s="9">
        <v>1028038</v>
      </c>
      <c r="BG37" s="14">
        <v>5140191</v>
      </c>
      <c r="BH37" s="14">
        <v>5140191</v>
      </c>
      <c r="BI37" s="14">
        <v>5140191</v>
      </c>
      <c r="BJ37" s="14">
        <v>5140191</v>
      </c>
      <c r="BK37" s="14">
        <v>5140191</v>
      </c>
      <c r="BL37" s="16">
        <v>5140191</v>
      </c>
      <c r="BM37" s="17">
        <v>5140191</v>
      </c>
      <c r="BN37" s="16">
        <v>5140191</v>
      </c>
      <c r="BO37" s="18">
        <v>5140191</v>
      </c>
      <c r="BP37" s="18">
        <v>5140191</v>
      </c>
      <c r="BQ37" s="18">
        <v>4112153</v>
      </c>
      <c r="BR37" s="5"/>
      <c r="BS37" s="5"/>
      <c r="BT37" s="5"/>
      <c r="BU37" s="5"/>
      <c r="BV37" s="5"/>
      <c r="BW37" s="5"/>
      <c r="BX37" s="5"/>
      <c r="BY37" s="5"/>
      <c r="BZ37" s="5"/>
      <c r="CA37" s="5"/>
      <c r="CB37" s="16">
        <f t="shared" si="5"/>
        <v>56542101</v>
      </c>
      <c r="CC37" s="19">
        <f t="shared" si="6"/>
        <v>1</v>
      </c>
      <c r="CD37" s="24" t="s">
        <v>117</v>
      </c>
      <c r="CE37" s="25"/>
      <c r="CF37" s="25"/>
      <c r="CG37" s="25"/>
      <c r="CH37" s="25"/>
      <c r="CI37" s="25"/>
      <c r="CJ37" s="25">
        <v>12</v>
      </c>
      <c r="CK37" s="25">
        <v>12</v>
      </c>
      <c r="CL37" s="20" t="s">
        <v>454</v>
      </c>
      <c r="CM37" s="21">
        <v>44559</v>
      </c>
      <c r="CN37" s="9">
        <v>4112153</v>
      </c>
      <c r="CO37" s="9">
        <f t="shared" si="7"/>
        <v>4112153</v>
      </c>
      <c r="CP37" s="14">
        <f t="shared" si="8"/>
        <v>56542101</v>
      </c>
      <c r="CQ37" s="14">
        <f t="shared" si="9"/>
        <v>0</v>
      </c>
      <c r="CR37" s="5"/>
      <c r="CS37" s="5"/>
      <c r="CT37" s="22"/>
      <c r="CU37" s="22"/>
      <c r="CV37" s="22"/>
      <c r="CW37" s="22"/>
      <c r="CX37" s="22"/>
      <c r="CY37" s="22"/>
      <c r="CZ37" s="22"/>
      <c r="DA37" s="22"/>
      <c r="DB37" s="22"/>
      <c r="DC37" s="22"/>
      <c r="DD37" s="22"/>
      <c r="DE37" s="22"/>
      <c r="DF37" s="22"/>
      <c r="DG37" s="22"/>
      <c r="DH37" s="22"/>
      <c r="DI37" s="22"/>
      <c r="DJ37" s="22"/>
      <c r="DK37" s="22"/>
      <c r="DL37" s="22"/>
      <c r="DM37" s="22"/>
    </row>
    <row r="38" spans="1:117" s="23" customFormat="1" ht="72" customHeight="1">
      <c r="A38" s="5" t="s">
        <v>455</v>
      </c>
      <c r="B38" s="8" t="s">
        <v>456</v>
      </c>
      <c r="C38" s="5" t="s">
        <v>97</v>
      </c>
      <c r="D38" s="5" t="s">
        <v>98</v>
      </c>
      <c r="E38" s="5">
        <v>11</v>
      </c>
      <c r="F38" s="74" t="s">
        <v>149</v>
      </c>
      <c r="G38" s="5" t="s">
        <v>150</v>
      </c>
      <c r="H38" s="5">
        <v>1082001052</v>
      </c>
      <c r="I38" s="5">
        <v>31</v>
      </c>
      <c r="J38" s="6">
        <v>44203</v>
      </c>
      <c r="K38" s="5" t="s">
        <v>123</v>
      </c>
      <c r="L38" s="9">
        <v>105006759</v>
      </c>
      <c r="M38" s="9">
        <v>9546069</v>
      </c>
      <c r="N38" s="5" t="s">
        <v>94</v>
      </c>
      <c r="O38" s="9">
        <v>0</v>
      </c>
      <c r="P38" s="9">
        <f t="shared" si="12"/>
        <v>105006759</v>
      </c>
      <c r="Q38" s="5" t="s">
        <v>94</v>
      </c>
      <c r="R38" s="5" t="s">
        <v>94</v>
      </c>
      <c r="S38" s="5" t="s">
        <v>94</v>
      </c>
      <c r="T38" s="5" t="s">
        <v>94</v>
      </c>
      <c r="U38" s="5" t="s">
        <v>94</v>
      </c>
      <c r="V38" s="8" t="s">
        <v>457</v>
      </c>
      <c r="W38" s="10">
        <v>79555368</v>
      </c>
      <c r="X38" s="10">
        <v>4</v>
      </c>
      <c r="Y38" s="10" t="s">
        <v>219</v>
      </c>
      <c r="Z38" s="10" t="s">
        <v>105</v>
      </c>
      <c r="AA38" s="10" t="s">
        <v>106</v>
      </c>
      <c r="AB38" s="6">
        <v>26095</v>
      </c>
      <c r="AC38" s="5" t="s">
        <v>107</v>
      </c>
      <c r="AD38" s="5" t="s">
        <v>163</v>
      </c>
      <c r="AE38" s="5" t="s">
        <v>108</v>
      </c>
      <c r="AF38" s="5" t="s">
        <v>174</v>
      </c>
      <c r="AG38" s="5" t="s">
        <v>140</v>
      </c>
      <c r="AH38" s="5" t="s">
        <v>111</v>
      </c>
      <c r="AI38" s="5" t="s">
        <v>458</v>
      </c>
      <c r="AJ38" s="5">
        <v>3813000</v>
      </c>
      <c r="AK38" s="5" t="s">
        <v>459</v>
      </c>
      <c r="AL38" s="5" t="s">
        <v>460</v>
      </c>
      <c r="AM38" s="5" t="s">
        <v>461</v>
      </c>
      <c r="AN38" s="5" t="s">
        <v>135</v>
      </c>
      <c r="AO38" s="5" t="s">
        <v>94</v>
      </c>
      <c r="AP38" s="5" t="s">
        <v>94</v>
      </c>
      <c r="AQ38" s="5" t="s">
        <v>135</v>
      </c>
      <c r="AR38" s="12" t="s">
        <v>462</v>
      </c>
      <c r="AS38" s="5">
        <v>44</v>
      </c>
      <c r="AT38" s="6">
        <v>44221</v>
      </c>
      <c r="AU38" s="10" t="s">
        <v>135</v>
      </c>
      <c r="AV38" s="5" t="s">
        <v>135</v>
      </c>
      <c r="AW38" s="10" t="s">
        <v>135</v>
      </c>
      <c r="AX38" s="5" t="s">
        <v>135</v>
      </c>
      <c r="AY38" s="13">
        <v>44221</v>
      </c>
      <c r="AZ38" s="13">
        <v>44554</v>
      </c>
      <c r="BA38" s="5" t="s">
        <v>94</v>
      </c>
      <c r="BB38" s="8" t="str">
        <f t="shared" si="13"/>
        <v>OSCAR ALFONSO PINEDA VELASCO</v>
      </c>
      <c r="BC38" s="14">
        <f t="shared" si="14"/>
        <v>105006759</v>
      </c>
      <c r="BD38" s="14" t="str">
        <f t="shared" si="10"/>
        <v>2 2. Meses</v>
      </c>
      <c r="BE38" s="15">
        <f t="shared" si="11"/>
        <v>11</v>
      </c>
      <c r="BF38" s="9">
        <v>1909214</v>
      </c>
      <c r="BG38" s="14">
        <v>9546069</v>
      </c>
      <c r="BH38" s="14">
        <v>9546069</v>
      </c>
      <c r="BI38" s="14">
        <v>9546069</v>
      </c>
      <c r="BJ38" s="14">
        <v>9546069</v>
      </c>
      <c r="BK38" s="14">
        <v>9546069</v>
      </c>
      <c r="BL38" s="16">
        <v>9546069</v>
      </c>
      <c r="BM38" s="17">
        <v>9546069</v>
      </c>
      <c r="BN38" s="16">
        <v>9546069</v>
      </c>
      <c r="BO38" s="18">
        <v>9546069</v>
      </c>
      <c r="BP38" s="18">
        <v>9546069</v>
      </c>
      <c r="BQ38" s="18">
        <v>7636855</v>
      </c>
      <c r="BR38" s="5"/>
      <c r="BS38" s="5"/>
      <c r="BT38" s="5"/>
      <c r="BU38" s="5"/>
      <c r="BV38" s="5"/>
      <c r="BW38" s="5"/>
      <c r="BX38" s="5"/>
      <c r="BY38" s="5"/>
      <c r="BZ38" s="5"/>
      <c r="CA38" s="5"/>
      <c r="CB38" s="16">
        <f t="shared" si="5"/>
        <v>105006759</v>
      </c>
      <c r="CC38" s="19">
        <f t="shared" si="6"/>
        <v>1</v>
      </c>
      <c r="CD38" s="24" t="s">
        <v>117</v>
      </c>
      <c r="CE38" s="25"/>
      <c r="CF38" s="25"/>
      <c r="CG38" s="25"/>
      <c r="CH38" s="25"/>
      <c r="CI38" s="25"/>
      <c r="CJ38" s="25">
        <v>12</v>
      </c>
      <c r="CK38" s="25">
        <v>12</v>
      </c>
      <c r="CL38" s="20" t="s">
        <v>463</v>
      </c>
      <c r="CM38" s="21">
        <v>44560</v>
      </c>
      <c r="CN38" s="9">
        <v>7636855</v>
      </c>
      <c r="CO38" s="9">
        <f t="shared" si="7"/>
        <v>7636855</v>
      </c>
      <c r="CP38" s="14">
        <f t="shared" si="8"/>
        <v>105006759</v>
      </c>
      <c r="CQ38" s="14">
        <f t="shared" si="9"/>
        <v>0</v>
      </c>
      <c r="CR38" s="5"/>
      <c r="CS38" s="5"/>
      <c r="CT38" s="22"/>
      <c r="CU38" s="22"/>
      <c r="CV38" s="22"/>
      <c r="CW38" s="22"/>
      <c r="CX38" s="22"/>
      <c r="CY38" s="22"/>
      <c r="CZ38" s="22"/>
      <c r="DA38" s="22"/>
      <c r="DB38" s="22"/>
      <c r="DC38" s="22"/>
      <c r="DD38" s="22"/>
      <c r="DE38" s="22"/>
      <c r="DF38" s="22"/>
      <c r="DG38" s="22"/>
      <c r="DH38" s="22"/>
      <c r="DI38" s="22"/>
      <c r="DJ38" s="22"/>
      <c r="DK38" s="22"/>
      <c r="DL38" s="22"/>
      <c r="DM38" s="22"/>
    </row>
    <row r="39" spans="1:117" s="23" customFormat="1" ht="82.5" customHeight="1">
      <c r="A39" s="5" t="s">
        <v>464</v>
      </c>
      <c r="B39" s="8" t="s">
        <v>465</v>
      </c>
      <c r="C39" s="5" t="s">
        <v>97</v>
      </c>
      <c r="D39" s="5" t="s">
        <v>98</v>
      </c>
      <c r="E39" s="5">
        <v>11</v>
      </c>
      <c r="F39" s="74" t="s">
        <v>149</v>
      </c>
      <c r="G39" s="5" t="s">
        <v>150</v>
      </c>
      <c r="H39" s="5">
        <v>1082001052</v>
      </c>
      <c r="I39" s="5">
        <v>27</v>
      </c>
      <c r="J39" s="6">
        <v>44203</v>
      </c>
      <c r="K39" s="5" t="s">
        <v>123</v>
      </c>
      <c r="L39" s="9">
        <v>88851873</v>
      </c>
      <c r="M39" s="9">
        <v>8077443</v>
      </c>
      <c r="N39" s="5" t="s">
        <v>94</v>
      </c>
      <c r="O39" s="9">
        <v>0</v>
      </c>
      <c r="P39" s="9">
        <f t="shared" si="12"/>
        <v>88851873</v>
      </c>
      <c r="Q39" s="5" t="s">
        <v>94</v>
      </c>
      <c r="R39" s="5" t="s">
        <v>94</v>
      </c>
      <c r="S39" s="5" t="s">
        <v>94</v>
      </c>
      <c r="T39" s="5" t="s">
        <v>94</v>
      </c>
      <c r="U39" s="5" t="s">
        <v>94</v>
      </c>
      <c r="V39" s="8" t="s">
        <v>466</v>
      </c>
      <c r="W39" s="10">
        <v>36283216</v>
      </c>
      <c r="X39" s="10">
        <v>9</v>
      </c>
      <c r="Y39" s="10" t="s">
        <v>104</v>
      </c>
      <c r="Z39" s="10" t="s">
        <v>105</v>
      </c>
      <c r="AA39" s="10" t="s">
        <v>106</v>
      </c>
      <c r="AB39" s="6">
        <v>26787</v>
      </c>
      <c r="AC39" s="5" t="s">
        <v>107</v>
      </c>
      <c r="AD39" s="5" t="s">
        <v>163</v>
      </c>
      <c r="AE39" s="5" t="s">
        <v>108</v>
      </c>
      <c r="AF39" s="5" t="s">
        <v>125</v>
      </c>
      <c r="AG39" s="5" t="s">
        <v>185</v>
      </c>
      <c r="AH39" s="5" t="s">
        <v>111</v>
      </c>
      <c r="AI39" s="5" t="s">
        <v>467</v>
      </c>
      <c r="AJ39" s="5">
        <v>3813000</v>
      </c>
      <c r="AK39" s="33" t="s">
        <v>468</v>
      </c>
      <c r="AL39" s="34" t="s">
        <v>469</v>
      </c>
      <c r="AM39" s="34" t="s">
        <v>470</v>
      </c>
      <c r="AN39" s="34" t="s">
        <v>94</v>
      </c>
      <c r="AO39" s="35" t="s">
        <v>94</v>
      </c>
      <c r="AP39" s="35" t="s">
        <v>94</v>
      </c>
      <c r="AQ39" s="35" t="s">
        <v>94</v>
      </c>
      <c r="AR39" s="12" t="s">
        <v>471</v>
      </c>
      <c r="AS39" s="5">
        <v>43</v>
      </c>
      <c r="AT39" s="6">
        <v>44221</v>
      </c>
      <c r="AU39" s="10" t="s">
        <v>135</v>
      </c>
      <c r="AV39" s="5" t="s">
        <v>135</v>
      </c>
      <c r="AW39" s="10" t="s">
        <v>135</v>
      </c>
      <c r="AX39" s="5" t="s">
        <v>135</v>
      </c>
      <c r="AY39" s="13">
        <v>44221</v>
      </c>
      <c r="AZ39" s="13">
        <v>44554</v>
      </c>
      <c r="BA39" s="5" t="s">
        <v>94</v>
      </c>
      <c r="BB39" s="8" t="str">
        <f t="shared" si="13"/>
        <v xml:space="preserve">JOVITA IDALBA SANABRIA CHARRY </v>
      </c>
      <c r="BC39" s="14">
        <f t="shared" si="14"/>
        <v>88851873</v>
      </c>
      <c r="BD39" s="14" t="str">
        <f t="shared" si="10"/>
        <v>2 2. Meses</v>
      </c>
      <c r="BE39" s="15">
        <f t="shared" si="11"/>
        <v>11</v>
      </c>
      <c r="BF39" s="9">
        <v>1615489</v>
      </c>
      <c r="BG39" s="14">
        <v>8077443</v>
      </c>
      <c r="BH39" s="14">
        <v>8077443</v>
      </c>
      <c r="BI39" s="14">
        <v>8077443</v>
      </c>
      <c r="BJ39" s="14">
        <v>8077443</v>
      </c>
      <c r="BK39" s="14">
        <v>8077443</v>
      </c>
      <c r="BL39" s="16">
        <v>8077443</v>
      </c>
      <c r="BM39" s="17">
        <v>8077443</v>
      </c>
      <c r="BN39" s="16">
        <v>8077443</v>
      </c>
      <c r="BO39" s="18">
        <v>8077443</v>
      </c>
      <c r="BP39" s="18">
        <v>8077443</v>
      </c>
      <c r="BQ39" s="18">
        <v>6461954</v>
      </c>
      <c r="BR39" s="5"/>
      <c r="BS39" s="5"/>
      <c r="BT39" s="5"/>
      <c r="BU39" s="5"/>
      <c r="BV39" s="5"/>
      <c r="BW39" s="5"/>
      <c r="BX39" s="5"/>
      <c r="BY39" s="5"/>
      <c r="BZ39" s="5"/>
      <c r="CA39" s="5"/>
      <c r="CB39" s="16">
        <f t="shared" si="5"/>
        <v>88851873</v>
      </c>
      <c r="CC39" s="19">
        <f t="shared" si="6"/>
        <v>1</v>
      </c>
      <c r="CD39" s="24" t="s">
        <v>117</v>
      </c>
      <c r="CE39" s="25"/>
      <c r="CF39" s="25"/>
      <c r="CG39" s="25"/>
      <c r="CH39" s="25"/>
      <c r="CI39" s="25"/>
      <c r="CJ39" s="25">
        <v>11</v>
      </c>
      <c r="CK39" s="25">
        <v>11</v>
      </c>
      <c r="CL39" s="20" t="s">
        <v>472</v>
      </c>
      <c r="CM39" s="21">
        <v>44559</v>
      </c>
      <c r="CN39" s="9">
        <v>6461954</v>
      </c>
      <c r="CO39" s="9">
        <f t="shared" si="7"/>
        <v>6461954</v>
      </c>
      <c r="CP39" s="14">
        <f t="shared" si="8"/>
        <v>88851873</v>
      </c>
      <c r="CQ39" s="14">
        <f t="shared" si="9"/>
        <v>0</v>
      </c>
      <c r="CR39" s="5"/>
      <c r="CS39" s="5"/>
      <c r="CT39" s="22"/>
      <c r="CU39" s="22"/>
      <c r="CV39" s="22"/>
      <c r="CW39" s="22"/>
      <c r="CX39" s="22"/>
      <c r="CY39" s="22"/>
      <c r="CZ39" s="22"/>
      <c r="DA39" s="22"/>
      <c r="DB39" s="22"/>
      <c r="DC39" s="22"/>
      <c r="DD39" s="22"/>
      <c r="DE39" s="22"/>
      <c r="DF39" s="22"/>
      <c r="DG39" s="22"/>
      <c r="DH39" s="22"/>
      <c r="DI39" s="22"/>
      <c r="DJ39" s="22"/>
      <c r="DK39" s="22"/>
      <c r="DL39" s="22"/>
      <c r="DM39" s="22"/>
    </row>
    <row r="40" spans="1:117" s="23" customFormat="1" ht="84" customHeight="1">
      <c r="A40" s="5" t="s">
        <v>473</v>
      </c>
      <c r="B40" s="8" t="s">
        <v>474</v>
      </c>
      <c r="C40" s="5" t="s">
        <v>97</v>
      </c>
      <c r="D40" s="5" t="s">
        <v>98</v>
      </c>
      <c r="E40" s="5">
        <v>11</v>
      </c>
      <c r="F40" s="74" t="s">
        <v>149</v>
      </c>
      <c r="G40" s="5" t="s">
        <v>150</v>
      </c>
      <c r="H40" s="5">
        <v>1082001052</v>
      </c>
      <c r="I40" s="5">
        <v>83</v>
      </c>
      <c r="J40" s="6">
        <v>44215</v>
      </c>
      <c r="K40" s="5" t="s">
        <v>123</v>
      </c>
      <c r="L40" s="9">
        <v>169626303</v>
      </c>
      <c r="M40" s="9">
        <v>15420573</v>
      </c>
      <c r="N40" s="5" t="s">
        <v>94</v>
      </c>
      <c r="O40" s="9">
        <v>0</v>
      </c>
      <c r="P40" s="9">
        <f t="shared" ref="P40:P44" si="15">L40+O40</f>
        <v>169626303</v>
      </c>
      <c r="Q40" s="5" t="s">
        <v>94</v>
      </c>
      <c r="R40" s="5" t="s">
        <v>94</v>
      </c>
      <c r="S40" s="5" t="s">
        <v>94</v>
      </c>
      <c r="T40" s="5" t="s">
        <v>94</v>
      </c>
      <c r="U40" s="5" t="s">
        <v>94</v>
      </c>
      <c r="V40" s="8" t="s">
        <v>475</v>
      </c>
      <c r="W40" s="10">
        <v>900368799</v>
      </c>
      <c r="X40" s="10">
        <v>0</v>
      </c>
      <c r="Y40" s="36" t="s">
        <v>94</v>
      </c>
      <c r="Z40" s="37" t="s">
        <v>476</v>
      </c>
      <c r="AA40" s="38" t="s">
        <v>477</v>
      </c>
      <c r="AB40" s="34" t="s">
        <v>94</v>
      </c>
      <c r="AC40" s="34" t="s">
        <v>94</v>
      </c>
      <c r="AD40" s="34" t="s">
        <v>94</v>
      </c>
      <c r="AE40" s="34" t="s">
        <v>94</v>
      </c>
      <c r="AF40" s="34" t="s">
        <v>94</v>
      </c>
      <c r="AG40" s="34" t="s">
        <v>94</v>
      </c>
      <c r="AH40" s="34" t="s">
        <v>94</v>
      </c>
      <c r="AI40" s="33" t="s">
        <v>478</v>
      </c>
      <c r="AJ40" s="34">
        <v>3813000</v>
      </c>
      <c r="AK40" s="39" t="s">
        <v>479</v>
      </c>
      <c r="AL40" s="34" t="s">
        <v>94</v>
      </c>
      <c r="AM40" s="34" t="s">
        <v>94</v>
      </c>
      <c r="AN40" s="34" t="s">
        <v>94</v>
      </c>
      <c r="AO40" s="34" t="s">
        <v>94</v>
      </c>
      <c r="AP40" s="34" t="s">
        <v>94</v>
      </c>
      <c r="AQ40" s="34" t="s">
        <v>94</v>
      </c>
      <c r="AR40" s="12" t="s">
        <v>480</v>
      </c>
      <c r="AS40" s="5">
        <v>46</v>
      </c>
      <c r="AT40" s="6">
        <v>44222</v>
      </c>
      <c r="AU40" s="10" t="s">
        <v>135</v>
      </c>
      <c r="AV40" s="5" t="s">
        <v>135</v>
      </c>
      <c r="AW40" s="10" t="s">
        <v>135</v>
      </c>
      <c r="AX40" s="5" t="s">
        <v>135</v>
      </c>
      <c r="AY40" s="13">
        <v>44224</v>
      </c>
      <c r="AZ40" s="13">
        <v>44557</v>
      </c>
      <c r="BA40" s="20" t="s">
        <v>94</v>
      </c>
      <c r="BB40" s="8" t="str">
        <f t="shared" si="13"/>
        <v xml:space="preserve">MEDELLÍN &amp;DURÁN ABOGADOS </v>
      </c>
      <c r="BC40" s="14">
        <f t="shared" si="14"/>
        <v>169626303</v>
      </c>
      <c r="BD40" s="14" t="str">
        <f t="shared" si="10"/>
        <v>2 2. Meses</v>
      </c>
      <c r="BE40" s="15">
        <f t="shared" si="11"/>
        <v>11</v>
      </c>
      <c r="BF40" s="9"/>
      <c r="BG40" s="14">
        <f>1542057+15420573</f>
        <v>16962630</v>
      </c>
      <c r="BH40" s="14">
        <v>15420573</v>
      </c>
      <c r="BI40" s="14">
        <v>15420573</v>
      </c>
      <c r="BJ40" s="14">
        <v>15420573</v>
      </c>
      <c r="BK40" s="40"/>
      <c r="BL40" s="16">
        <f>15420573+15420573</f>
        <v>30841146</v>
      </c>
      <c r="BM40" s="17">
        <v>15420573</v>
      </c>
      <c r="BN40" s="16">
        <v>15420573</v>
      </c>
      <c r="BO40" s="18">
        <v>15420573</v>
      </c>
      <c r="BP40" s="18">
        <v>15420573</v>
      </c>
      <c r="BQ40" s="18">
        <v>13878516</v>
      </c>
      <c r="BR40" s="5"/>
      <c r="BS40" s="5"/>
      <c r="BT40" s="5"/>
      <c r="BU40" s="5"/>
      <c r="BV40" s="5"/>
      <c r="BW40" s="5"/>
      <c r="BX40" s="5"/>
      <c r="BY40" s="5"/>
      <c r="BZ40" s="5"/>
      <c r="CA40" s="5"/>
      <c r="CB40" s="16">
        <f t="shared" si="5"/>
        <v>169626303</v>
      </c>
      <c r="CC40" s="19">
        <f t="shared" si="6"/>
        <v>1</v>
      </c>
      <c r="CD40" s="24" t="s">
        <v>117</v>
      </c>
      <c r="CE40" s="25"/>
      <c r="CF40" s="25"/>
      <c r="CG40" s="25"/>
      <c r="CH40" s="25"/>
      <c r="CI40" s="25"/>
      <c r="CJ40" s="25">
        <v>11</v>
      </c>
      <c r="CK40" s="25">
        <v>11</v>
      </c>
      <c r="CL40" s="20" t="s">
        <v>481</v>
      </c>
      <c r="CM40" s="21">
        <v>44560</v>
      </c>
      <c r="CN40" s="9">
        <v>13878516</v>
      </c>
      <c r="CO40" s="9">
        <f t="shared" si="7"/>
        <v>13878516</v>
      </c>
      <c r="CP40" s="14">
        <f t="shared" si="8"/>
        <v>169626303</v>
      </c>
      <c r="CQ40" s="14">
        <f t="shared" si="9"/>
        <v>0</v>
      </c>
      <c r="CR40" s="5"/>
      <c r="CS40" s="5"/>
      <c r="CT40" s="22"/>
      <c r="CU40" s="22"/>
      <c r="CV40" s="22"/>
      <c r="CW40" s="22"/>
      <c r="CX40" s="22"/>
      <c r="CY40" s="22"/>
      <c r="CZ40" s="22"/>
      <c r="DA40" s="22"/>
      <c r="DB40" s="22"/>
      <c r="DC40" s="22"/>
      <c r="DD40" s="22"/>
      <c r="DE40" s="22"/>
      <c r="DF40" s="22"/>
      <c r="DG40" s="22"/>
      <c r="DH40" s="22"/>
      <c r="DI40" s="22"/>
      <c r="DJ40" s="22"/>
      <c r="DK40" s="22"/>
      <c r="DL40" s="22"/>
      <c r="DM40" s="22"/>
    </row>
    <row r="41" spans="1:117" s="23" customFormat="1" ht="72" customHeight="1">
      <c r="A41" s="5" t="s">
        <v>482</v>
      </c>
      <c r="B41" s="8" t="s">
        <v>483</v>
      </c>
      <c r="C41" s="5" t="s">
        <v>97</v>
      </c>
      <c r="D41" s="5" t="s">
        <v>98</v>
      </c>
      <c r="E41" s="5">
        <v>11</v>
      </c>
      <c r="F41" s="74">
        <v>131020202030203</v>
      </c>
      <c r="G41" s="5" t="s">
        <v>99</v>
      </c>
      <c r="H41" s="5" t="s">
        <v>94</v>
      </c>
      <c r="I41" s="5">
        <v>75</v>
      </c>
      <c r="J41" s="6">
        <v>44204</v>
      </c>
      <c r="K41" s="5" t="s">
        <v>100</v>
      </c>
      <c r="L41" s="9">
        <v>72696987</v>
      </c>
      <c r="M41" s="9">
        <v>6608817</v>
      </c>
      <c r="N41" s="5" t="s">
        <v>94</v>
      </c>
      <c r="O41" s="9">
        <v>0</v>
      </c>
      <c r="P41" s="9">
        <f t="shared" si="15"/>
        <v>72696987</v>
      </c>
      <c r="Q41" s="5" t="s">
        <v>94</v>
      </c>
      <c r="R41" s="5" t="s">
        <v>94</v>
      </c>
      <c r="S41" s="5" t="s">
        <v>94</v>
      </c>
      <c r="T41" s="5" t="s">
        <v>94</v>
      </c>
      <c r="U41" s="5" t="s">
        <v>94</v>
      </c>
      <c r="V41" s="8" t="s">
        <v>484</v>
      </c>
      <c r="W41" s="10">
        <v>52215231</v>
      </c>
      <c r="X41" s="10">
        <v>8</v>
      </c>
      <c r="Y41" s="10" t="s">
        <v>104</v>
      </c>
      <c r="Z41" s="10" t="s">
        <v>105</v>
      </c>
      <c r="AA41" s="10" t="s">
        <v>106</v>
      </c>
      <c r="AB41" s="6">
        <v>28036</v>
      </c>
      <c r="AC41" s="5" t="s">
        <v>107</v>
      </c>
      <c r="AD41" s="5" t="s">
        <v>163</v>
      </c>
      <c r="AE41" s="5" t="s">
        <v>108</v>
      </c>
      <c r="AF41" s="5" t="s">
        <v>125</v>
      </c>
      <c r="AG41" s="5" t="s">
        <v>140</v>
      </c>
      <c r="AH41" s="5" t="s">
        <v>111</v>
      </c>
      <c r="AI41" s="33" t="s">
        <v>485</v>
      </c>
      <c r="AJ41" s="34">
        <v>3813000</v>
      </c>
      <c r="AK41" s="39" t="s">
        <v>486</v>
      </c>
      <c r="AL41" s="5" t="s">
        <v>189</v>
      </c>
      <c r="AM41" s="5" t="s">
        <v>470</v>
      </c>
      <c r="AN41" s="5" t="s">
        <v>135</v>
      </c>
      <c r="AO41" s="5" t="s">
        <v>94</v>
      </c>
      <c r="AP41" s="5" t="s">
        <v>94</v>
      </c>
      <c r="AQ41" s="5" t="s">
        <v>135</v>
      </c>
      <c r="AR41" s="12" t="s">
        <v>487</v>
      </c>
      <c r="AS41" s="5">
        <v>45</v>
      </c>
      <c r="AT41" s="6">
        <v>44221</v>
      </c>
      <c r="AU41" s="10" t="s">
        <v>135</v>
      </c>
      <c r="AV41" s="5" t="s">
        <v>135</v>
      </c>
      <c r="AW41" s="10" t="s">
        <v>135</v>
      </c>
      <c r="AX41" s="5" t="s">
        <v>135</v>
      </c>
      <c r="AY41" s="13">
        <v>44222</v>
      </c>
      <c r="AZ41" s="13">
        <v>44555</v>
      </c>
      <c r="BA41" s="5" t="s">
        <v>94</v>
      </c>
      <c r="BB41" s="8" t="str">
        <f t="shared" si="13"/>
        <v xml:space="preserve">MAGNERY EDITH VARGAS MORALES </v>
      </c>
      <c r="BC41" s="14">
        <f t="shared" si="14"/>
        <v>72696987</v>
      </c>
      <c r="BD41" s="14" t="str">
        <f t="shared" si="10"/>
        <v>2 2. Meses</v>
      </c>
      <c r="BE41" s="15">
        <f t="shared" si="11"/>
        <v>11</v>
      </c>
      <c r="BF41" s="9">
        <v>1101469</v>
      </c>
      <c r="BG41" s="14">
        <v>6608817</v>
      </c>
      <c r="BH41" s="14">
        <v>6608817</v>
      </c>
      <c r="BI41" s="14">
        <v>6608817</v>
      </c>
      <c r="BJ41" s="14">
        <v>6608817</v>
      </c>
      <c r="BK41" s="14">
        <v>6608817</v>
      </c>
      <c r="BL41" s="16">
        <v>6608817</v>
      </c>
      <c r="BM41" s="17">
        <v>6608817</v>
      </c>
      <c r="BN41" s="16">
        <v>6608817</v>
      </c>
      <c r="BO41" s="18">
        <v>6608817</v>
      </c>
      <c r="BP41" s="18">
        <f>6608817+5507348</f>
        <v>12116165</v>
      </c>
      <c r="BQ41" s="18">
        <v>0</v>
      </c>
      <c r="BR41" s="5"/>
      <c r="BS41" s="5"/>
      <c r="BT41" s="5"/>
      <c r="BU41" s="5"/>
      <c r="BV41" s="5"/>
      <c r="BW41" s="5"/>
      <c r="BX41" s="5"/>
      <c r="BY41" s="5"/>
      <c r="BZ41" s="5"/>
      <c r="CA41" s="5"/>
      <c r="CB41" s="16">
        <f t="shared" si="5"/>
        <v>72696987</v>
      </c>
      <c r="CC41" s="19">
        <f t="shared" si="6"/>
        <v>1</v>
      </c>
      <c r="CD41" s="24" t="s">
        <v>117</v>
      </c>
      <c r="CE41" s="25"/>
      <c r="CF41" s="25"/>
      <c r="CG41" s="25"/>
      <c r="CH41" s="25"/>
      <c r="CI41" s="25"/>
      <c r="CJ41" s="25">
        <v>12</v>
      </c>
      <c r="CK41" s="25">
        <v>12</v>
      </c>
      <c r="CL41" s="20" t="s">
        <v>488</v>
      </c>
      <c r="CM41" s="21">
        <v>44554</v>
      </c>
      <c r="CN41" s="9">
        <v>5507348</v>
      </c>
      <c r="CO41" s="9">
        <f t="shared" si="7"/>
        <v>5507348</v>
      </c>
      <c r="CP41" s="14">
        <f t="shared" si="8"/>
        <v>72696987</v>
      </c>
      <c r="CQ41" s="14">
        <f t="shared" si="9"/>
        <v>0</v>
      </c>
      <c r="CR41" s="5"/>
      <c r="CS41" s="5"/>
      <c r="CT41" s="22"/>
      <c r="CU41" s="22"/>
      <c r="CV41" s="22"/>
      <c r="CW41" s="22"/>
      <c r="CX41" s="22"/>
      <c r="CY41" s="22"/>
      <c r="CZ41" s="22"/>
      <c r="DA41" s="22"/>
      <c r="DB41" s="22"/>
      <c r="DC41" s="22"/>
      <c r="DD41" s="22"/>
      <c r="DE41" s="22"/>
      <c r="DF41" s="22"/>
      <c r="DG41" s="22"/>
      <c r="DH41" s="22"/>
      <c r="DI41" s="22"/>
      <c r="DJ41" s="22"/>
      <c r="DK41" s="22"/>
      <c r="DL41" s="22"/>
      <c r="DM41" s="22"/>
    </row>
    <row r="42" spans="1:117" s="23" customFormat="1" ht="72" customHeight="1">
      <c r="A42" s="5" t="s">
        <v>489</v>
      </c>
      <c r="B42" s="8" t="s">
        <v>490</v>
      </c>
      <c r="C42" s="5" t="s">
        <v>97</v>
      </c>
      <c r="D42" s="5" t="s">
        <v>98</v>
      </c>
      <c r="E42" s="5">
        <v>11</v>
      </c>
      <c r="F42" s="74" t="s">
        <v>121</v>
      </c>
      <c r="G42" s="5" t="s">
        <v>122</v>
      </c>
      <c r="H42" s="5">
        <v>1082001052</v>
      </c>
      <c r="I42" s="5">
        <v>10</v>
      </c>
      <c r="J42" s="6">
        <v>44202</v>
      </c>
      <c r="K42" s="5" t="s">
        <v>123</v>
      </c>
      <c r="L42" s="9">
        <v>32309772</v>
      </c>
      <c r="M42" s="9">
        <v>2937252</v>
      </c>
      <c r="N42" s="5" t="s">
        <v>94</v>
      </c>
      <c r="O42" s="9">
        <v>0</v>
      </c>
      <c r="P42" s="9">
        <f t="shared" si="15"/>
        <v>32309772</v>
      </c>
      <c r="Q42" s="5" t="s">
        <v>94</v>
      </c>
      <c r="R42" s="5" t="s">
        <v>94</v>
      </c>
      <c r="S42" s="5" t="s">
        <v>94</v>
      </c>
      <c r="T42" s="5" t="s">
        <v>94</v>
      </c>
      <c r="U42" s="5" t="s">
        <v>94</v>
      </c>
      <c r="V42" s="8" t="s">
        <v>491</v>
      </c>
      <c r="W42" s="10">
        <v>33368317</v>
      </c>
      <c r="X42" s="10">
        <v>1</v>
      </c>
      <c r="Y42" s="10" t="s">
        <v>104</v>
      </c>
      <c r="Z42" s="10" t="s">
        <v>105</v>
      </c>
      <c r="AA42" s="10" t="s">
        <v>106</v>
      </c>
      <c r="AB42" s="6">
        <v>30381</v>
      </c>
      <c r="AC42" s="5" t="s">
        <v>107</v>
      </c>
      <c r="AD42" s="5" t="s">
        <v>229</v>
      </c>
      <c r="AE42" s="5" t="s">
        <v>492</v>
      </c>
      <c r="AF42" s="5" t="s">
        <v>125</v>
      </c>
      <c r="AG42" s="5" t="s">
        <v>185</v>
      </c>
      <c r="AH42" s="5" t="s">
        <v>111</v>
      </c>
      <c r="AI42" s="33" t="s">
        <v>493</v>
      </c>
      <c r="AJ42" s="41">
        <v>3813000</v>
      </c>
      <c r="AK42" s="34" t="s">
        <v>494</v>
      </c>
      <c r="AL42" s="34" t="s">
        <v>495</v>
      </c>
      <c r="AM42" s="34" t="s">
        <v>496</v>
      </c>
      <c r="AN42" s="34" t="s">
        <v>94</v>
      </c>
      <c r="AO42" s="35" t="s">
        <v>94</v>
      </c>
      <c r="AP42" s="35" t="s">
        <v>94</v>
      </c>
      <c r="AQ42" s="35" t="s">
        <v>94</v>
      </c>
      <c r="AR42" s="12" t="s">
        <v>497</v>
      </c>
      <c r="AS42" s="5">
        <v>47</v>
      </c>
      <c r="AT42" s="6">
        <v>44222</v>
      </c>
      <c r="AU42" s="10" t="s">
        <v>135</v>
      </c>
      <c r="AV42" s="5" t="s">
        <v>135</v>
      </c>
      <c r="AW42" s="10" t="s">
        <v>135</v>
      </c>
      <c r="AX42" s="5" t="s">
        <v>135</v>
      </c>
      <c r="AY42" s="13">
        <v>44223</v>
      </c>
      <c r="AZ42" s="13">
        <v>44556</v>
      </c>
      <c r="BA42" s="5" t="s">
        <v>94</v>
      </c>
      <c r="BB42" s="8" t="str">
        <f t="shared" si="13"/>
        <v>ZULY NATALIA NANDAR CASTAÑEDA</v>
      </c>
      <c r="BC42" s="14">
        <f t="shared" si="14"/>
        <v>32309772</v>
      </c>
      <c r="BD42" s="14" t="str">
        <f t="shared" si="10"/>
        <v>2 2. Meses</v>
      </c>
      <c r="BE42" s="15">
        <f t="shared" si="11"/>
        <v>11</v>
      </c>
      <c r="BF42" s="9">
        <v>391634</v>
      </c>
      <c r="BG42" s="14">
        <v>2937252</v>
      </c>
      <c r="BH42" s="14">
        <v>2937252</v>
      </c>
      <c r="BI42" s="14">
        <v>2937252</v>
      </c>
      <c r="BJ42" s="14">
        <v>2937252</v>
      </c>
      <c r="BK42" s="14">
        <v>2937252</v>
      </c>
      <c r="BL42" s="16">
        <v>2937252</v>
      </c>
      <c r="BM42" s="17">
        <v>2937252</v>
      </c>
      <c r="BN42" s="16">
        <v>2937252</v>
      </c>
      <c r="BO42" s="18">
        <v>2937252</v>
      </c>
      <c r="BP42" s="18">
        <v>2937252</v>
      </c>
      <c r="BQ42" s="18">
        <v>2545618</v>
      </c>
      <c r="BR42" s="5"/>
      <c r="BS42" s="5"/>
      <c r="BT42" s="5"/>
      <c r="BU42" s="5"/>
      <c r="BV42" s="5"/>
      <c r="BW42" s="5"/>
      <c r="BX42" s="5"/>
      <c r="BY42" s="5"/>
      <c r="BZ42" s="5"/>
      <c r="CA42" s="5"/>
      <c r="CB42" s="16">
        <f t="shared" si="5"/>
        <v>32309772</v>
      </c>
      <c r="CC42" s="19">
        <f t="shared" si="6"/>
        <v>1</v>
      </c>
      <c r="CD42" s="24" t="s">
        <v>117</v>
      </c>
      <c r="CE42" s="25"/>
      <c r="CF42" s="25"/>
      <c r="CG42" s="25"/>
      <c r="CH42" s="25"/>
      <c r="CI42" s="25"/>
      <c r="CJ42" s="25">
        <v>11</v>
      </c>
      <c r="CK42" s="25">
        <v>11</v>
      </c>
      <c r="CL42" s="20" t="s">
        <v>498</v>
      </c>
      <c r="CM42" s="21">
        <v>44559</v>
      </c>
      <c r="CN42" s="9">
        <v>2545618</v>
      </c>
      <c r="CO42" s="9">
        <f t="shared" si="7"/>
        <v>2545618</v>
      </c>
      <c r="CP42" s="14">
        <f t="shared" si="8"/>
        <v>32309772</v>
      </c>
      <c r="CQ42" s="14">
        <f t="shared" si="9"/>
        <v>0</v>
      </c>
      <c r="CR42" s="5"/>
      <c r="CS42" s="5"/>
      <c r="CT42" s="22"/>
      <c r="CU42" s="22"/>
      <c r="CV42" s="22"/>
      <c r="CW42" s="22"/>
      <c r="CX42" s="22"/>
      <c r="CY42" s="22"/>
      <c r="CZ42" s="22"/>
      <c r="DA42" s="22"/>
      <c r="DB42" s="22"/>
      <c r="DC42" s="22"/>
      <c r="DD42" s="22"/>
      <c r="DE42" s="22"/>
      <c r="DF42" s="22"/>
      <c r="DG42" s="22"/>
      <c r="DH42" s="22"/>
      <c r="DI42" s="22"/>
      <c r="DJ42" s="22"/>
      <c r="DK42" s="22"/>
      <c r="DL42" s="22"/>
      <c r="DM42" s="22"/>
    </row>
    <row r="43" spans="1:117" s="23" customFormat="1" ht="96" customHeight="1">
      <c r="A43" s="5" t="s">
        <v>499</v>
      </c>
      <c r="B43" s="8" t="s">
        <v>500</v>
      </c>
      <c r="C43" s="5" t="s">
        <v>97</v>
      </c>
      <c r="D43" s="5" t="s">
        <v>98</v>
      </c>
      <c r="E43" s="5">
        <v>11</v>
      </c>
      <c r="F43" s="74" t="s">
        <v>149</v>
      </c>
      <c r="G43" s="5" t="s">
        <v>150</v>
      </c>
      <c r="H43" s="5">
        <v>1082001052</v>
      </c>
      <c r="I43" s="5">
        <v>32</v>
      </c>
      <c r="J43" s="6">
        <v>44203</v>
      </c>
      <c r="K43" s="5" t="s">
        <v>123</v>
      </c>
      <c r="L43" s="9">
        <v>88851873</v>
      </c>
      <c r="M43" s="9">
        <v>8077443</v>
      </c>
      <c r="N43" s="5" t="s">
        <v>94</v>
      </c>
      <c r="O43" s="9">
        <v>0</v>
      </c>
      <c r="P43" s="9">
        <f t="shared" si="15"/>
        <v>88851873</v>
      </c>
      <c r="Q43" s="5" t="s">
        <v>94</v>
      </c>
      <c r="R43" s="5" t="s">
        <v>94</v>
      </c>
      <c r="S43" s="5" t="s">
        <v>94</v>
      </c>
      <c r="T43" s="5" t="s">
        <v>94</v>
      </c>
      <c r="U43" s="5" t="s">
        <v>94</v>
      </c>
      <c r="V43" s="8" t="s">
        <v>501</v>
      </c>
      <c r="W43" s="10">
        <v>32670457</v>
      </c>
      <c r="X43" s="10">
        <v>2</v>
      </c>
      <c r="Y43" s="10" t="s">
        <v>104</v>
      </c>
      <c r="Z43" s="10" t="s">
        <v>105</v>
      </c>
      <c r="AA43" s="10" t="s">
        <v>106</v>
      </c>
      <c r="AB43" s="6">
        <v>22799</v>
      </c>
      <c r="AC43" s="5" t="s">
        <v>107</v>
      </c>
      <c r="AD43" s="5" t="s">
        <v>502</v>
      </c>
      <c r="AE43" s="5" t="s">
        <v>503</v>
      </c>
      <c r="AF43" s="5" t="s">
        <v>125</v>
      </c>
      <c r="AG43" s="5" t="s">
        <v>408</v>
      </c>
      <c r="AH43" s="5" t="s">
        <v>111</v>
      </c>
      <c r="AI43" s="5" t="s">
        <v>504</v>
      </c>
      <c r="AJ43" s="41">
        <v>3813000</v>
      </c>
      <c r="AK43" s="42" t="s">
        <v>505</v>
      </c>
      <c r="AL43" s="34" t="s">
        <v>506</v>
      </c>
      <c r="AM43" s="34" t="s">
        <v>470</v>
      </c>
      <c r="AN43" s="34" t="s">
        <v>94</v>
      </c>
      <c r="AO43" s="35" t="s">
        <v>94</v>
      </c>
      <c r="AP43" s="35" t="s">
        <v>94</v>
      </c>
      <c r="AQ43" s="35" t="s">
        <v>94</v>
      </c>
      <c r="AR43" s="12" t="s">
        <v>507</v>
      </c>
      <c r="AS43" s="5">
        <v>48</v>
      </c>
      <c r="AT43" s="6">
        <v>44222</v>
      </c>
      <c r="AU43" s="10" t="s">
        <v>135</v>
      </c>
      <c r="AV43" s="5" t="s">
        <v>135</v>
      </c>
      <c r="AW43" s="10" t="s">
        <v>135</v>
      </c>
      <c r="AX43" s="5" t="s">
        <v>135</v>
      </c>
      <c r="AY43" s="13">
        <v>44224</v>
      </c>
      <c r="AZ43" s="13">
        <v>44556</v>
      </c>
      <c r="BA43" s="5" t="s">
        <v>94</v>
      </c>
      <c r="BB43" s="8" t="str">
        <f t="shared" si="13"/>
        <v xml:space="preserve">GUILLERMINA VICTORIA TORRES ROMERO </v>
      </c>
      <c r="BC43" s="14">
        <f t="shared" si="14"/>
        <v>88851873</v>
      </c>
      <c r="BD43" s="14" t="str">
        <f t="shared" si="10"/>
        <v>2 2. Meses</v>
      </c>
      <c r="BE43" s="15">
        <f t="shared" si="11"/>
        <v>11</v>
      </c>
      <c r="BF43" s="9">
        <v>807744</v>
      </c>
      <c r="BG43" s="14">
        <v>8077443</v>
      </c>
      <c r="BH43" s="14">
        <v>8077443</v>
      </c>
      <c r="BI43" s="14">
        <v>8077443</v>
      </c>
      <c r="BJ43" s="14">
        <v>8077443</v>
      </c>
      <c r="BK43" s="14">
        <v>8077443</v>
      </c>
      <c r="BL43" s="16">
        <v>8077443</v>
      </c>
      <c r="BM43" s="17">
        <v>8077443</v>
      </c>
      <c r="BN43" s="16">
        <v>8077443</v>
      </c>
      <c r="BO43" s="18">
        <v>8077443</v>
      </c>
      <c r="BP43" s="18">
        <v>8077443</v>
      </c>
      <c r="BQ43" s="18">
        <v>7269699</v>
      </c>
      <c r="BR43" s="5"/>
      <c r="BS43" s="5"/>
      <c r="BT43" s="5"/>
      <c r="BU43" s="5"/>
      <c r="BV43" s="5"/>
      <c r="BW43" s="5"/>
      <c r="BX43" s="5"/>
      <c r="BY43" s="5"/>
      <c r="BZ43" s="5"/>
      <c r="CA43" s="5"/>
      <c r="CB43" s="16">
        <f t="shared" si="5"/>
        <v>88851873</v>
      </c>
      <c r="CC43" s="19">
        <f t="shared" si="6"/>
        <v>1</v>
      </c>
      <c r="CD43" s="24" t="s">
        <v>117</v>
      </c>
      <c r="CE43" s="25"/>
      <c r="CF43" s="25"/>
      <c r="CG43" s="25"/>
      <c r="CH43" s="25"/>
      <c r="CI43" s="25"/>
      <c r="CJ43" s="25">
        <v>11</v>
      </c>
      <c r="CK43" s="25">
        <v>11</v>
      </c>
      <c r="CL43" s="20" t="s">
        <v>508</v>
      </c>
      <c r="CM43" s="21">
        <v>44559</v>
      </c>
      <c r="CN43" s="9">
        <v>7269699</v>
      </c>
      <c r="CO43" s="9">
        <f t="shared" si="7"/>
        <v>7269699</v>
      </c>
      <c r="CP43" s="14">
        <f t="shared" si="8"/>
        <v>88851873</v>
      </c>
      <c r="CQ43" s="14">
        <f t="shared" si="9"/>
        <v>0</v>
      </c>
      <c r="CR43" s="5"/>
      <c r="CS43" s="5"/>
      <c r="CT43" s="22"/>
      <c r="CU43" s="22"/>
      <c r="CV43" s="22"/>
      <c r="CW43" s="22"/>
      <c r="CX43" s="22"/>
      <c r="CY43" s="22"/>
      <c r="CZ43" s="22"/>
      <c r="DA43" s="22"/>
      <c r="DB43" s="22"/>
      <c r="DC43" s="22"/>
      <c r="DD43" s="22"/>
      <c r="DE43" s="22"/>
      <c r="DF43" s="22"/>
      <c r="DG43" s="22"/>
      <c r="DH43" s="22"/>
      <c r="DI43" s="22"/>
      <c r="DJ43" s="22"/>
      <c r="DK43" s="22"/>
      <c r="DL43" s="22"/>
      <c r="DM43" s="22"/>
    </row>
    <row r="44" spans="1:117" s="23" customFormat="1" ht="72" customHeight="1">
      <c r="A44" s="5" t="s">
        <v>509</v>
      </c>
      <c r="B44" s="8" t="s">
        <v>510</v>
      </c>
      <c r="C44" s="5" t="s">
        <v>97</v>
      </c>
      <c r="D44" s="5" t="s">
        <v>98</v>
      </c>
      <c r="E44" s="5">
        <v>11</v>
      </c>
      <c r="F44" s="74" t="s">
        <v>149</v>
      </c>
      <c r="G44" s="5" t="s">
        <v>150</v>
      </c>
      <c r="H44" s="5">
        <v>1082001052</v>
      </c>
      <c r="I44" s="5">
        <v>22</v>
      </c>
      <c r="J44" s="6">
        <v>44203</v>
      </c>
      <c r="K44" s="5" t="s">
        <v>123</v>
      </c>
      <c r="L44" s="9">
        <v>88851873</v>
      </c>
      <c r="M44" s="9">
        <v>8077443</v>
      </c>
      <c r="N44" s="5" t="s">
        <v>94</v>
      </c>
      <c r="O44" s="9">
        <v>0</v>
      </c>
      <c r="P44" s="9">
        <f t="shared" si="15"/>
        <v>88851873</v>
      </c>
      <c r="Q44" s="5" t="s">
        <v>94</v>
      </c>
      <c r="R44" s="5" t="s">
        <v>94</v>
      </c>
      <c r="S44" s="5" t="s">
        <v>94</v>
      </c>
      <c r="T44" s="5" t="s">
        <v>94</v>
      </c>
      <c r="U44" s="5" t="s">
        <v>94</v>
      </c>
      <c r="V44" s="8" t="s">
        <v>511</v>
      </c>
      <c r="W44" s="10">
        <v>46385578</v>
      </c>
      <c r="X44" s="10">
        <v>4</v>
      </c>
      <c r="Y44" s="10" t="s">
        <v>104</v>
      </c>
      <c r="Z44" s="10" t="s">
        <v>105</v>
      </c>
      <c r="AA44" s="10" t="s">
        <v>106</v>
      </c>
      <c r="AB44" s="6">
        <v>30904</v>
      </c>
      <c r="AC44" s="5" t="s">
        <v>107</v>
      </c>
      <c r="AD44" s="5" t="s">
        <v>229</v>
      </c>
      <c r="AE44" s="5" t="s">
        <v>351</v>
      </c>
      <c r="AF44" s="5" t="s">
        <v>125</v>
      </c>
      <c r="AG44" s="5" t="s">
        <v>185</v>
      </c>
      <c r="AH44" s="5" t="s">
        <v>111</v>
      </c>
      <c r="AI44" s="33" t="s">
        <v>512</v>
      </c>
      <c r="AJ44" s="34">
        <v>3813000</v>
      </c>
      <c r="AK44" s="39" t="s">
        <v>513</v>
      </c>
      <c r="AL44" s="34" t="s">
        <v>495</v>
      </c>
      <c r="AM44" s="34" t="s">
        <v>115</v>
      </c>
      <c r="AN44" s="34" t="s">
        <v>94</v>
      </c>
      <c r="AO44" s="35" t="s">
        <v>94</v>
      </c>
      <c r="AP44" s="35" t="s">
        <v>94</v>
      </c>
      <c r="AQ44" s="35" t="s">
        <v>94</v>
      </c>
      <c r="AR44" s="12" t="s">
        <v>362</v>
      </c>
      <c r="AS44" s="5">
        <v>49</v>
      </c>
      <c r="AT44" s="6">
        <v>44222</v>
      </c>
      <c r="AU44" s="10" t="s">
        <v>135</v>
      </c>
      <c r="AV44" s="5" t="s">
        <v>135</v>
      </c>
      <c r="AW44" s="10" t="s">
        <v>135</v>
      </c>
      <c r="AX44" s="5" t="s">
        <v>135</v>
      </c>
      <c r="AY44" s="13">
        <v>44223</v>
      </c>
      <c r="AZ44" s="13">
        <v>44556</v>
      </c>
      <c r="BA44" s="5" t="s">
        <v>94</v>
      </c>
      <c r="BB44" s="8" t="str">
        <f t="shared" si="13"/>
        <v>MARÍA ANGEL SÚAREZ SÁNCHEZ</v>
      </c>
      <c r="BC44" s="14">
        <f t="shared" si="14"/>
        <v>88851873</v>
      </c>
      <c r="BD44" s="14" t="str">
        <f t="shared" si="10"/>
        <v>2 2. Meses</v>
      </c>
      <c r="BE44" s="15">
        <f t="shared" si="11"/>
        <v>11</v>
      </c>
      <c r="BF44" s="9">
        <v>1076992</v>
      </c>
      <c r="BG44" s="14">
        <v>8077443</v>
      </c>
      <c r="BH44" s="14">
        <v>8077443</v>
      </c>
      <c r="BI44" s="14">
        <v>8077443</v>
      </c>
      <c r="BJ44" s="14">
        <v>8077443</v>
      </c>
      <c r="BK44" s="14">
        <v>8077443</v>
      </c>
      <c r="BL44" s="16">
        <v>8077443</v>
      </c>
      <c r="BM44" s="17">
        <v>8077443</v>
      </c>
      <c r="BN44" s="16">
        <v>8077443</v>
      </c>
      <c r="BO44" s="18">
        <v>8077443</v>
      </c>
      <c r="BP44" s="18">
        <v>8077443</v>
      </c>
      <c r="BQ44" s="18">
        <v>7000451</v>
      </c>
      <c r="BR44" s="5"/>
      <c r="BS44" s="5"/>
      <c r="BT44" s="5"/>
      <c r="BU44" s="5"/>
      <c r="BV44" s="5"/>
      <c r="BW44" s="5"/>
      <c r="BX44" s="5"/>
      <c r="BY44" s="5"/>
      <c r="BZ44" s="5"/>
      <c r="CA44" s="5"/>
      <c r="CB44" s="16">
        <f t="shared" si="5"/>
        <v>88851873</v>
      </c>
      <c r="CC44" s="19">
        <f t="shared" si="6"/>
        <v>1</v>
      </c>
      <c r="CD44" s="24" t="s">
        <v>117</v>
      </c>
      <c r="CE44" s="25"/>
      <c r="CF44" s="25"/>
      <c r="CG44" s="25"/>
      <c r="CH44" s="25"/>
      <c r="CI44" s="25"/>
      <c r="CJ44" s="25">
        <v>11</v>
      </c>
      <c r="CK44" s="25">
        <v>11</v>
      </c>
      <c r="CL44" s="20" t="s">
        <v>514</v>
      </c>
      <c r="CM44" s="21">
        <v>44559</v>
      </c>
      <c r="CN44" s="9">
        <v>7000451</v>
      </c>
      <c r="CO44" s="9">
        <f t="shared" si="7"/>
        <v>7000451</v>
      </c>
      <c r="CP44" s="14">
        <f t="shared" si="8"/>
        <v>88851873</v>
      </c>
      <c r="CQ44" s="14">
        <f t="shared" si="9"/>
        <v>0</v>
      </c>
      <c r="CR44" s="5"/>
      <c r="CS44" s="5"/>
      <c r="CT44" s="22"/>
      <c r="CU44" s="22"/>
      <c r="CV44" s="22"/>
      <c r="CW44" s="22"/>
      <c r="CX44" s="22"/>
      <c r="CY44" s="22"/>
      <c r="CZ44" s="22"/>
      <c r="DA44" s="22"/>
      <c r="DB44" s="22"/>
      <c r="DC44" s="22"/>
      <c r="DD44" s="22"/>
      <c r="DE44" s="22"/>
      <c r="DF44" s="22"/>
      <c r="DG44" s="22"/>
      <c r="DH44" s="22"/>
      <c r="DI44" s="22"/>
      <c r="DJ44" s="22"/>
      <c r="DK44" s="22"/>
      <c r="DL44" s="22"/>
      <c r="DM44" s="22"/>
    </row>
    <row r="45" spans="1:117" s="23" customFormat="1" ht="72" customHeight="1">
      <c r="A45" s="5" t="s">
        <v>515</v>
      </c>
      <c r="B45" s="8" t="s">
        <v>516</v>
      </c>
      <c r="C45" s="5" t="s">
        <v>97</v>
      </c>
      <c r="D45" s="5" t="s">
        <v>98</v>
      </c>
      <c r="E45" s="5">
        <v>10</v>
      </c>
      <c r="F45" s="74" t="s">
        <v>298</v>
      </c>
      <c r="G45" s="5" t="s">
        <v>299</v>
      </c>
      <c r="H45" s="5">
        <v>1082000052</v>
      </c>
      <c r="I45" s="5">
        <v>70</v>
      </c>
      <c r="J45" s="6">
        <v>44204</v>
      </c>
      <c r="K45" s="5" t="s">
        <v>123</v>
      </c>
      <c r="L45" s="9">
        <v>80774430</v>
      </c>
      <c r="M45" s="9">
        <v>8077443</v>
      </c>
      <c r="N45" s="6">
        <v>44490</v>
      </c>
      <c r="O45" s="9">
        <v>8615939</v>
      </c>
      <c r="P45" s="9">
        <f t="shared" ref="P45:P46" si="16">L45+O45</f>
        <v>89390369</v>
      </c>
      <c r="Q45" s="5" t="s">
        <v>517</v>
      </c>
      <c r="R45" s="6">
        <v>44490</v>
      </c>
      <c r="S45" s="5" t="s">
        <v>518</v>
      </c>
      <c r="T45" s="5" t="s">
        <v>94</v>
      </c>
      <c r="U45" s="5" t="s">
        <v>94</v>
      </c>
      <c r="V45" s="8" t="s">
        <v>519</v>
      </c>
      <c r="W45" s="10">
        <v>94460645</v>
      </c>
      <c r="X45" s="10">
        <v>5</v>
      </c>
      <c r="Y45" s="10" t="s">
        <v>219</v>
      </c>
      <c r="Z45" s="10" t="s">
        <v>105</v>
      </c>
      <c r="AA45" s="10" t="s">
        <v>106</v>
      </c>
      <c r="AB45" s="6">
        <v>27867</v>
      </c>
      <c r="AC45" s="5" t="s">
        <v>107</v>
      </c>
      <c r="AD45" s="5" t="s">
        <v>520</v>
      </c>
      <c r="AE45" s="5" t="s">
        <v>521</v>
      </c>
      <c r="AF45" s="5" t="s">
        <v>174</v>
      </c>
      <c r="AG45" s="5" t="s">
        <v>220</v>
      </c>
      <c r="AH45" s="5" t="s">
        <v>111</v>
      </c>
      <c r="AI45" s="33" t="s">
        <v>522</v>
      </c>
      <c r="AJ45" s="34">
        <v>3813000</v>
      </c>
      <c r="AK45" s="39" t="s">
        <v>523</v>
      </c>
      <c r="AL45" s="34" t="s">
        <v>524</v>
      </c>
      <c r="AM45" s="35" t="s">
        <v>525</v>
      </c>
      <c r="AN45" s="35" t="s">
        <v>94</v>
      </c>
      <c r="AO45" s="35" t="s">
        <v>94</v>
      </c>
      <c r="AP45" s="35" t="s">
        <v>94</v>
      </c>
      <c r="AQ45" s="35" t="s">
        <v>94</v>
      </c>
      <c r="AR45" s="12" t="s">
        <v>526</v>
      </c>
      <c r="AS45" s="5">
        <v>60</v>
      </c>
      <c r="AT45" s="6">
        <v>44225</v>
      </c>
      <c r="AU45" s="5">
        <v>234</v>
      </c>
      <c r="AV45" s="6">
        <v>44435</v>
      </c>
      <c r="AW45" s="10">
        <v>280</v>
      </c>
      <c r="AX45" s="6">
        <v>44490</v>
      </c>
      <c r="AY45" s="13">
        <v>44225</v>
      </c>
      <c r="AZ45" s="13">
        <v>44560</v>
      </c>
      <c r="BA45" s="5" t="s">
        <v>94</v>
      </c>
      <c r="BB45" s="8" t="str">
        <f t="shared" si="13"/>
        <v>DARIO ORLANDO BECERRA ERAZO</v>
      </c>
      <c r="BC45" s="14">
        <f t="shared" si="14"/>
        <v>89390369</v>
      </c>
      <c r="BD45" s="14" t="str">
        <f t="shared" si="10"/>
        <v>2 2. Meses</v>
      </c>
      <c r="BE45" s="15">
        <f t="shared" si="11"/>
        <v>10</v>
      </c>
      <c r="BF45" s="9">
        <v>538496</v>
      </c>
      <c r="BG45" s="14">
        <v>8077443</v>
      </c>
      <c r="BH45" s="14">
        <v>8077443</v>
      </c>
      <c r="BI45" s="14">
        <v>8077443</v>
      </c>
      <c r="BJ45" s="14">
        <v>8077443</v>
      </c>
      <c r="BK45" s="14">
        <v>8077443</v>
      </c>
      <c r="BL45" s="16">
        <v>8077443</v>
      </c>
      <c r="BM45" s="17">
        <v>8077443</v>
      </c>
      <c r="BN45" s="16">
        <v>8077443</v>
      </c>
      <c r="BO45" s="18"/>
      <c r="BP45" s="18">
        <f>15616390+538496</f>
        <v>16154886</v>
      </c>
      <c r="BQ45" s="18">
        <v>8077443</v>
      </c>
      <c r="BR45" s="5"/>
      <c r="BS45" s="5"/>
      <c r="BT45" s="5"/>
      <c r="BU45" s="5"/>
      <c r="BV45" s="5"/>
      <c r="BW45" s="5"/>
      <c r="BX45" s="5"/>
      <c r="BY45" s="5"/>
      <c r="BZ45" s="5"/>
      <c r="CA45" s="5"/>
      <c r="CB45" s="16">
        <f t="shared" si="5"/>
        <v>89390369</v>
      </c>
      <c r="CC45" s="19">
        <f t="shared" si="6"/>
        <v>1</v>
      </c>
      <c r="CD45" s="24" t="s">
        <v>117</v>
      </c>
      <c r="CE45" s="25"/>
      <c r="CF45" s="25"/>
      <c r="CG45" s="25"/>
      <c r="CH45" s="25"/>
      <c r="CI45" s="25"/>
      <c r="CJ45" s="25">
        <v>11</v>
      </c>
      <c r="CK45" s="25">
        <v>11</v>
      </c>
      <c r="CL45" s="20" t="s">
        <v>527</v>
      </c>
      <c r="CM45" s="21">
        <v>44559</v>
      </c>
      <c r="CN45" s="9">
        <v>8077443</v>
      </c>
      <c r="CO45" s="9">
        <f t="shared" si="7"/>
        <v>8077443</v>
      </c>
      <c r="CP45" s="14">
        <f t="shared" si="8"/>
        <v>89390369</v>
      </c>
      <c r="CQ45" s="14">
        <f t="shared" si="9"/>
        <v>0</v>
      </c>
      <c r="CR45" s="5"/>
      <c r="CS45" s="5"/>
      <c r="CT45" s="22"/>
      <c r="CU45" s="22"/>
      <c r="CV45" s="22"/>
      <c r="CW45" s="22"/>
      <c r="CX45" s="22"/>
      <c r="CY45" s="22"/>
      <c r="CZ45" s="22"/>
      <c r="DA45" s="22"/>
      <c r="DB45" s="22"/>
      <c r="DC45" s="22"/>
      <c r="DD45" s="22"/>
      <c r="DE45" s="22"/>
      <c r="DF45" s="22"/>
      <c r="DG45" s="22"/>
      <c r="DH45" s="22"/>
      <c r="DI45" s="22"/>
      <c r="DJ45" s="22"/>
      <c r="DK45" s="22"/>
      <c r="DL45" s="22"/>
      <c r="DM45" s="22"/>
    </row>
    <row r="46" spans="1:117" s="23" customFormat="1" ht="72" customHeight="1">
      <c r="A46" s="5" t="s">
        <v>528</v>
      </c>
      <c r="B46" s="8" t="s">
        <v>529</v>
      </c>
      <c r="C46" s="5" t="s">
        <v>97</v>
      </c>
      <c r="D46" s="5" t="s">
        <v>98</v>
      </c>
      <c r="E46" s="5">
        <v>11</v>
      </c>
      <c r="F46" s="74">
        <v>131020202030203</v>
      </c>
      <c r="G46" s="5" t="s">
        <v>99</v>
      </c>
      <c r="H46" s="5" t="s">
        <v>94</v>
      </c>
      <c r="I46" s="5">
        <v>46</v>
      </c>
      <c r="J46" s="6">
        <v>44203</v>
      </c>
      <c r="K46" s="5" t="s">
        <v>100</v>
      </c>
      <c r="L46" s="9">
        <v>48464658</v>
      </c>
      <c r="M46" s="9">
        <v>4405878</v>
      </c>
      <c r="N46" s="5" t="s">
        <v>94</v>
      </c>
      <c r="O46" s="9">
        <v>0</v>
      </c>
      <c r="P46" s="9">
        <f t="shared" si="16"/>
        <v>48464658</v>
      </c>
      <c r="Q46" s="5" t="s">
        <v>94</v>
      </c>
      <c r="R46" s="5" t="s">
        <v>94</v>
      </c>
      <c r="S46" s="5" t="s">
        <v>94</v>
      </c>
      <c r="T46" s="5" t="s">
        <v>94</v>
      </c>
      <c r="U46" s="5" t="s">
        <v>94</v>
      </c>
      <c r="V46" s="8" t="s">
        <v>530</v>
      </c>
      <c r="W46" s="10">
        <v>1013644111</v>
      </c>
      <c r="X46" s="10">
        <v>1</v>
      </c>
      <c r="Y46" s="10" t="s">
        <v>219</v>
      </c>
      <c r="Z46" s="10" t="s">
        <v>105</v>
      </c>
      <c r="AA46" s="10" t="s">
        <v>106</v>
      </c>
      <c r="AB46" s="6">
        <v>34257</v>
      </c>
      <c r="AC46" s="5" t="s">
        <v>107</v>
      </c>
      <c r="AD46" s="5" t="s">
        <v>163</v>
      </c>
      <c r="AE46" s="5" t="s">
        <v>108</v>
      </c>
      <c r="AF46" s="5" t="s">
        <v>153</v>
      </c>
      <c r="AG46" s="5" t="s">
        <v>531</v>
      </c>
      <c r="AH46" s="5" t="s">
        <v>111</v>
      </c>
      <c r="AI46" s="33" t="s">
        <v>532</v>
      </c>
      <c r="AJ46" s="34">
        <v>3813000</v>
      </c>
      <c r="AK46" s="39" t="s">
        <v>533</v>
      </c>
      <c r="AL46" s="34" t="s">
        <v>372</v>
      </c>
      <c r="AM46" s="34" t="s">
        <v>534</v>
      </c>
      <c r="AN46" s="34" t="s">
        <v>94</v>
      </c>
      <c r="AO46" s="35" t="s">
        <v>94</v>
      </c>
      <c r="AP46" s="35" t="s">
        <v>94</v>
      </c>
      <c r="AQ46" s="35" t="s">
        <v>94</v>
      </c>
      <c r="AR46" s="12" t="s">
        <v>535</v>
      </c>
      <c r="AS46" s="5">
        <v>51</v>
      </c>
      <c r="AT46" s="6">
        <v>44222</v>
      </c>
      <c r="AU46" s="10" t="s">
        <v>135</v>
      </c>
      <c r="AV46" s="5" t="s">
        <v>135</v>
      </c>
      <c r="AW46" s="10" t="s">
        <v>135</v>
      </c>
      <c r="AX46" s="5" t="s">
        <v>135</v>
      </c>
      <c r="AY46" s="13">
        <v>44223</v>
      </c>
      <c r="AZ46" s="13">
        <v>44556</v>
      </c>
      <c r="BA46" s="5" t="s">
        <v>94</v>
      </c>
      <c r="BB46" s="8" t="str">
        <f t="shared" si="13"/>
        <v>JEISON STEVEN PERDOMO POLANIA</v>
      </c>
      <c r="BC46" s="14">
        <f t="shared" si="14"/>
        <v>48464658</v>
      </c>
      <c r="BD46" s="14" t="str">
        <f t="shared" si="10"/>
        <v>2 2. Meses</v>
      </c>
      <c r="BE46" s="15">
        <f t="shared" si="11"/>
        <v>11</v>
      </c>
      <c r="BF46" s="9">
        <v>587450</v>
      </c>
      <c r="BG46" s="14">
        <v>4405878</v>
      </c>
      <c r="BH46" s="14">
        <v>4405878</v>
      </c>
      <c r="BI46" s="14">
        <v>4405878</v>
      </c>
      <c r="BJ46" s="14">
        <v>4405878</v>
      </c>
      <c r="BK46" s="14">
        <v>4405878</v>
      </c>
      <c r="BL46" s="16">
        <v>4405878</v>
      </c>
      <c r="BM46" s="17">
        <v>4405878</v>
      </c>
      <c r="BN46" s="16">
        <v>4405878</v>
      </c>
      <c r="BO46" s="18">
        <v>4405878</v>
      </c>
      <c r="BP46" s="18">
        <f>4405878+3818428</f>
        <v>8224306</v>
      </c>
      <c r="BQ46" s="18">
        <v>0</v>
      </c>
      <c r="BR46" s="5"/>
      <c r="BS46" s="5"/>
      <c r="BT46" s="5"/>
      <c r="BU46" s="5"/>
      <c r="BV46" s="5"/>
      <c r="BW46" s="5"/>
      <c r="BX46" s="5"/>
      <c r="BY46" s="5"/>
      <c r="BZ46" s="5"/>
      <c r="CA46" s="5"/>
      <c r="CB46" s="16">
        <f t="shared" si="5"/>
        <v>48464658</v>
      </c>
      <c r="CC46" s="19">
        <f t="shared" si="6"/>
        <v>1</v>
      </c>
      <c r="CD46" s="24" t="s">
        <v>117</v>
      </c>
      <c r="CE46" s="25"/>
      <c r="CF46" s="25"/>
      <c r="CG46" s="25"/>
      <c r="CH46" s="25"/>
      <c r="CI46" s="25"/>
      <c r="CJ46" s="25">
        <v>12</v>
      </c>
      <c r="CK46" s="25">
        <v>12</v>
      </c>
      <c r="CL46" s="20" t="s">
        <v>536</v>
      </c>
      <c r="CM46" s="21">
        <v>44554</v>
      </c>
      <c r="CN46" s="9">
        <v>3818428</v>
      </c>
      <c r="CO46" s="9">
        <f t="shared" si="7"/>
        <v>3818428</v>
      </c>
      <c r="CP46" s="14">
        <f t="shared" si="8"/>
        <v>48464658</v>
      </c>
      <c r="CQ46" s="14">
        <f t="shared" si="9"/>
        <v>0</v>
      </c>
      <c r="CR46" s="5"/>
      <c r="CS46" s="5"/>
      <c r="CT46" s="22"/>
      <c r="CU46" s="22"/>
      <c r="CV46" s="22"/>
      <c r="CW46" s="22"/>
      <c r="CX46" s="22"/>
      <c r="CY46" s="22"/>
      <c r="CZ46" s="22"/>
      <c r="DA46" s="22"/>
      <c r="DB46" s="22"/>
      <c r="DC46" s="22"/>
      <c r="DD46" s="22"/>
      <c r="DE46" s="22"/>
      <c r="DF46" s="22"/>
      <c r="DG46" s="22"/>
      <c r="DH46" s="22"/>
      <c r="DI46" s="22"/>
      <c r="DJ46" s="22"/>
      <c r="DK46" s="22"/>
      <c r="DL46" s="22"/>
      <c r="DM46" s="22"/>
    </row>
    <row r="47" spans="1:117" s="23" customFormat="1" ht="72" customHeight="1">
      <c r="A47" s="5" t="s">
        <v>537</v>
      </c>
      <c r="B47" s="8" t="s">
        <v>538</v>
      </c>
      <c r="C47" s="5" t="s">
        <v>97</v>
      </c>
      <c r="D47" s="5" t="s">
        <v>98</v>
      </c>
      <c r="E47" s="5">
        <v>11</v>
      </c>
      <c r="F47" s="74" t="s">
        <v>121</v>
      </c>
      <c r="G47" s="5" t="s">
        <v>122</v>
      </c>
      <c r="H47" s="5">
        <v>1082001052</v>
      </c>
      <c r="I47" s="5">
        <v>47</v>
      </c>
      <c r="J47" s="6">
        <v>44203</v>
      </c>
      <c r="K47" s="5" t="s">
        <v>123</v>
      </c>
      <c r="L47" s="9">
        <v>72696987</v>
      </c>
      <c r="M47" s="9">
        <v>6608817</v>
      </c>
      <c r="N47" s="5" t="s">
        <v>94</v>
      </c>
      <c r="O47" s="9">
        <v>0</v>
      </c>
      <c r="P47" s="9">
        <f t="shared" ref="P47:P64" si="17">L47+O47</f>
        <v>72696987</v>
      </c>
      <c r="Q47" s="5" t="s">
        <v>94</v>
      </c>
      <c r="R47" s="5" t="s">
        <v>94</v>
      </c>
      <c r="S47" s="5" t="s">
        <v>94</v>
      </c>
      <c r="T47" s="5" t="s">
        <v>94</v>
      </c>
      <c r="U47" s="5" t="s">
        <v>94</v>
      </c>
      <c r="V47" s="8" t="s">
        <v>539</v>
      </c>
      <c r="W47" s="10">
        <v>52830395</v>
      </c>
      <c r="X47" s="10">
        <v>4</v>
      </c>
      <c r="Y47" s="10" t="s">
        <v>104</v>
      </c>
      <c r="Z47" s="10" t="s">
        <v>105</v>
      </c>
      <c r="AA47" s="10" t="s">
        <v>106</v>
      </c>
      <c r="AB47" s="6">
        <v>29556</v>
      </c>
      <c r="AC47" s="5" t="s">
        <v>107</v>
      </c>
      <c r="AD47" s="5" t="s">
        <v>163</v>
      </c>
      <c r="AE47" s="5" t="s">
        <v>108</v>
      </c>
      <c r="AF47" s="5" t="s">
        <v>153</v>
      </c>
      <c r="AG47" s="5" t="s">
        <v>126</v>
      </c>
      <c r="AH47" s="5" t="s">
        <v>111</v>
      </c>
      <c r="AI47" s="5" t="s">
        <v>540</v>
      </c>
      <c r="AJ47" s="34">
        <v>3813000</v>
      </c>
      <c r="AK47" s="5" t="s">
        <v>541</v>
      </c>
      <c r="AL47" s="5" t="s">
        <v>259</v>
      </c>
      <c r="AM47" s="5" t="s">
        <v>542</v>
      </c>
      <c r="AN47" s="5" t="s">
        <v>94</v>
      </c>
      <c r="AO47" s="5" t="s">
        <v>94</v>
      </c>
      <c r="AP47" s="5" t="s">
        <v>94</v>
      </c>
      <c r="AQ47" s="5" t="s">
        <v>94</v>
      </c>
      <c r="AR47" s="12" t="s">
        <v>543</v>
      </c>
      <c r="AS47" s="5">
        <v>52</v>
      </c>
      <c r="AT47" s="6">
        <v>44223</v>
      </c>
      <c r="AU47" s="10" t="s">
        <v>94</v>
      </c>
      <c r="AV47" s="5" t="s">
        <v>94</v>
      </c>
      <c r="AW47" s="10" t="s">
        <v>94</v>
      </c>
      <c r="AX47" s="5" t="s">
        <v>94</v>
      </c>
      <c r="AY47" s="13">
        <v>44224</v>
      </c>
      <c r="AZ47" s="13">
        <v>44557</v>
      </c>
      <c r="BA47" s="5" t="s">
        <v>94</v>
      </c>
      <c r="BB47" s="8" t="str">
        <f t="shared" si="13"/>
        <v>MARITZA ORTEGA SANABRIA</v>
      </c>
      <c r="BC47" s="14">
        <f t="shared" si="14"/>
        <v>72696987</v>
      </c>
      <c r="BD47" s="14" t="str">
        <f t="shared" si="10"/>
        <v>2 2. Meses</v>
      </c>
      <c r="BE47" s="15">
        <f t="shared" si="11"/>
        <v>11</v>
      </c>
      <c r="BF47" s="9">
        <v>660882</v>
      </c>
      <c r="BG47" s="14">
        <v>6608817</v>
      </c>
      <c r="BH47" s="14">
        <v>6608817</v>
      </c>
      <c r="BI47" s="14">
        <v>6608817</v>
      </c>
      <c r="BJ47" s="14">
        <v>6608817</v>
      </c>
      <c r="BK47" s="14">
        <v>6608817</v>
      </c>
      <c r="BL47" s="16">
        <v>6608817</v>
      </c>
      <c r="BM47" s="17">
        <v>6608817</v>
      </c>
      <c r="BN47" s="16">
        <v>6608817</v>
      </c>
      <c r="BO47" s="18">
        <v>6608817</v>
      </c>
      <c r="BP47" s="18">
        <v>6608817</v>
      </c>
      <c r="BQ47" s="18">
        <v>5947935</v>
      </c>
      <c r="BR47" s="5"/>
      <c r="BS47" s="5"/>
      <c r="BT47" s="5"/>
      <c r="BU47" s="5"/>
      <c r="BV47" s="5"/>
      <c r="BW47" s="5"/>
      <c r="BX47" s="5"/>
      <c r="BY47" s="5"/>
      <c r="BZ47" s="5"/>
      <c r="CA47" s="5"/>
      <c r="CB47" s="16">
        <f t="shared" si="5"/>
        <v>72696987</v>
      </c>
      <c r="CC47" s="19">
        <f t="shared" si="6"/>
        <v>1</v>
      </c>
      <c r="CD47" s="24" t="s">
        <v>117</v>
      </c>
      <c r="CE47" s="25"/>
      <c r="CF47" s="25"/>
      <c r="CG47" s="25"/>
      <c r="CH47" s="25"/>
      <c r="CI47" s="25"/>
      <c r="CJ47" s="25">
        <v>11</v>
      </c>
      <c r="CK47" s="25">
        <v>11</v>
      </c>
      <c r="CL47" s="20" t="s">
        <v>544</v>
      </c>
      <c r="CM47" s="21">
        <v>44559</v>
      </c>
      <c r="CN47" s="9">
        <v>5947935</v>
      </c>
      <c r="CO47" s="9">
        <f t="shared" si="7"/>
        <v>5947935</v>
      </c>
      <c r="CP47" s="14">
        <f t="shared" si="8"/>
        <v>72696987</v>
      </c>
      <c r="CQ47" s="14">
        <f t="shared" si="9"/>
        <v>0</v>
      </c>
      <c r="CR47" s="5"/>
      <c r="CS47" s="5"/>
      <c r="CT47" s="22"/>
      <c r="CU47" s="22"/>
      <c r="CV47" s="22"/>
      <c r="CW47" s="22"/>
      <c r="CX47" s="22"/>
      <c r="CY47" s="22"/>
      <c r="CZ47" s="22"/>
      <c r="DA47" s="22"/>
      <c r="DB47" s="22"/>
      <c r="DC47" s="22"/>
      <c r="DD47" s="22"/>
      <c r="DE47" s="22"/>
      <c r="DF47" s="22"/>
      <c r="DG47" s="22"/>
      <c r="DH47" s="22"/>
      <c r="DI47" s="22"/>
      <c r="DJ47" s="22"/>
      <c r="DK47" s="22"/>
      <c r="DL47" s="22"/>
      <c r="DM47" s="22"/>
    </row>
    <row r="48" spans="1:117" s="23" customFormat="1" ht="84" customHeight="1">
      <c r="A48" s="5" t="s">
        <v>545</v>
      </c>
      <c r="B48" s="8" t="s">
        <v>546</v>
      </c>
      <c r="C48" s="5" t="s">
        <v>97</v>
      </c>
      <c r="D48" s="5" t="s">
        <v>98</v>
      </c>
      <c r="E48" s="5">
        <v>11</v>
      </c>
      <c r="F48" s="74" t="s">
        <v>547</v>
      </c>
      <c r="G48" s="5" t="s">
        <v>548</v>
      </c>
      <c r="H48" s="5">
        <v>1082001052</v>
      </c>
      <c r="I48" s="5">
        <v>62</v>
      </c>
      <c r="J48" s="6">
        <v>44204</v>
      </c>
      <c r="K48" s="5" t="s">
        <v>123</v>
      </c>
      <c r="L48" s="9">
        <v>80774430</v>
      </c>
      <c r="M48" s="43">
        <v>7343130</v>
      </c>
      <c r="N48" s="5" t="s">
        <v>94</v>
      </c>
      <c r="O48" s="9">
        <v>0</v>
      </c>
      <c r="P48" s="9">
        <f t="shared" si="17"/>
        <v>80774430</v>
      </c>
      <c r="Q48" s="5" t="s">
        <v>94</v>
      </c>
      <c r="R48" s="5" t="s">
        <v>94</v>
      </c>
      <c r="S48" s="5" t="s">
        <v>94</v>
      </c>
      <c r="T48" s="5" t="s">
        <v>94</v>
      </c>
      <c r="U48" s="5" t="s">
        <v>94</v>
      </c>
      <c r="V48" s="8" t="s">
        <v>549</v>
      </c>
      <c r="W48" s="10">
        <v>1102833656</v>
      </c>
      <c r="X48" s="10">
        <v>7</v>
      </c>
      <c r="Y48" s="10" t="s">
        <v>104</v>
      </c>
      <c r="Z48" s="10" t="s">
        <v>105</v>
      </c>
      <c r="AA48" s="10" t="s">
        <v>106</v>
      </c>
      <c r="AB48" s="6">
        <v>32934</v>
      </c>
      <c r="AC48" s="5" t="s">
        <v>107</v>
      </c>
      <c r="AD48" s="5" t="s">
        <v>550</v>
      </c>
      <c r="AE48" s="5" t="s">
        <v>551</v>
      </c>
      <c r="AF48" s="5" t="s">
        <v>174</v>
      </c>
      <c r="AG48" s="5" t="s">
        <v>140</v>
      </c>
      <c r="AH48" s="5" t="s">
        <v>111</v>
      </c>
      <c r="AI48" s="33" t="s">
        <v>552</v>
      </c>
      <c r="AJ48" s="34">
        <v>3813000</v>
      </c>
      <c r="AK48" s="44" t="s">
        <v>553</v>
      </c>
      <c r="AL48" s="5" t="s">
        <v>259</v>
      </c>
      <c r="AM48" s="5" t="s">
        <v>157</v>
      </c>
      <c r="AN48" s="5" t="s">
        <v>94</v>
      </c>
      <c r="AO48" s="5" t="s">
        <v>94</v>
      </c>
      <c r="AP48" s="5" t="s">
        <v>94</v>
      </c>
      <c r="AQ48" s="5" t="s">
        <v>94</v>
      </c>
      <c r="AR48" s="12" t="s">
        <v>554</v>
      </c>
      <c r="AS48" s="5">
        <v>53</v>
      </c>
      <c r="AT48" s="6">
        <v>44223</v>
      </c>
      <c r="AU48" s="10" t="s">
        <v>94</v>
      </c>
      <c r="AV48" s="5" t="s">
        <v>94</v>
      </c>
      <c r="AW48" s="10" t="s">
        <v>94</v>
      </c>
      <c r="AX48" s="5" t="s">
        <v>94</v>
      </c>
      <c r="AY48" s="13">
        <v>44223</v>
      </c>
      <c r="AZ48" s="13">
        <v>44556</v>
      </c>
      <c r="BA48" s="5" t="s">
        <v>94</v>
      </c>
      <c r="BB48" s="8" t="str">
        <f t="shared" si="13"/>
        <v xml:space="preserve">RAISA STELLA GUZMAN LAZARO </v>
      </c>
      <c r="BC48" s="14">
        <f t="shared" si="14"/>
        <v>80774430</v>
      </c>
      <c r="BD48" s="14" t="str">
        <f t="shared" si="10"/>
        <v>2 2. Meses</v>
      </c>
      <c r="BE48" s="15">
        <f t="shared" si="11"/>
        <v>11</v>
      </c>
      <c r="BF48" s="9">
        <v>979084</v>
      </c>
      <c r="BG48" s="14">
        <v>7343130</v>
      </c>
      <c r="BH48" s="14">
        <v>7343130</v>
      </c>
      <c r="BI48" s="14">
        <v>7343130</v>
      </c>
      <c r="BJ48" s="14">
        <v>7343130</v>
      </c>
      <c r="BK48" s="14">
        <v>7343130</v>
      </c>
      <c r="BL48" s="16">
        <v>7343130</v>
      </c>
      <c r="BM48" s="17">
        <v>7343130</v>
      </c>
      <c r="BN48" s="16">
        <v>7343130</v>
      </c>
      <c r="BO48" s="18">
        <v>7343130</v>
      </c>
      <c r="BP48" s="18">
        <v>7343130</v>
      </c>
      <c r="BQ48" s="18">
        <v>6364046</v>
      </c>
      <c r="BR48" s="5"/>
      <c r="BS48" s="5"/>
      <c r="BT48" s="5"/>
      <c r="BU48" s="5"/>
      <c r="BV48" s="5"/>
      <c r="BW48" s="5"/>
      <c r="BX48" s="5"/>
      <c r="BY48" s="5"/>
      <c r="BZ48" s="5"/>
      <c r="CA48" s="5"/>
      <c r="CB48" s="16">
        <f t="shared" si="5"/>
        <v>80774430</v>
      </c>
      <c r="CC48" s="19">
        <f t="shared" si="6"/>
        <v>1</v>
      </c>
      <c r="CD48" s="24" t="s">
        <v>117</v>
      </c>
      <c r="CE48" s="25"/>
      <c r="CF48" s="25"/>
      <c r="CG48" s="25"/>
      <c r="CH48" s="25"/>
      <c r="CI48" s="25"/>
      <c r="CJ48" s="25">
        <v>12</v>
      </c>
      <c r="CK48" s="25">
        <v>12</v>
      </c>
      <c r="CL48" s="20" t="s">
        <v>555</v>
      </c>
      <c r="CM48" s="21">
        <v>44559</v>
      </c>
      <c r="CN48" s="9">
        <v>6364046</v>
      </c>
      <c r="CO48" s="9">
        <f t="shared" si="7"/>
        <v>6364046</v>
      </c>
      <c r="CP48" s="14">
        <f t="shared" si="8"/>
        <v>80774430</v>
      </c>
      <c r="CQ48" s="14">
        <f t="shared" si="9"/>
        <v>0</v>
      </c>
      <c r="CR48" s="5"/>
      <c r="CS48" s="5"/>
      <c r="CT48" s="22"/>
      <c r="CU48" s="22"/>
      <c r="CV48" s="22"/>
      <c r="CW48" s="22"/>
      <c r="CX48" s="22"/>
      <c r="CY48" s="22"/>
      <c r="CZ48" s="22"/>
      <c r="DA48" s="22"/>
      <c r="DB48" s="22"/>
      <c r="DC48" s="22"/>
      <c r="DD48" s="22"/>
      <c r="DE48" s="22"/>
      <c r="DF48" s="22"/>
      <c r="DG48" s="22"/>
      <c r="DH48" s="22"/>
      <c r="DI48" s="22"/>
      <c r="DJ48" s="22"/>
      <c r="DK48" s="22"/>
      <c r="DL48" s="22"/>
      <c r="DM48" s="22"/>
    </row>
    <row r="49" spans="1:117" s="23" customFormat="1" ht="72" customHeight="1">
      <c r="A49" s="5" t="s">
        <v>556</v>
      </c>
      <c r="B49" s="8" t="s">
        <v>557</v>
      </c>
      <c r="C49" s="5" t="s">
        <v>97</v>
      </c>
      <c r="D49" s="5" t="s">
        <v>98</v>
      </c>
      <c r="E49" s="5">
        <v>11</v>
      </c>
      <c r="F49" s="74" t="s">
        <v>149</v>
      </c>
      <c r="G49" s="5" t="s">
        <v>150</v>
      </c>
      <c r="H49" s="5">
        <v>1082001052</v>
      </c>
      <c r="I49" s="5">
        <v>45</v>
      </c>
      <c r="J49" s="6">
        <v>44203</v>
      </c>
      <c r="K49" s="5" t="s">
        <v>123</v>
      </c>
      <c r="L49" s="9">
        <v>121161645</v>
      </c>
      <c r="M49" s="9">
        <v>11014695</v>
      </c>
      <c r="N49" s="5" t="s">
        <v>94</v>
      </c>
      <c r="O49" s="9">
        <v>0</v>
      </c>
      <c r="P49" s="9">
        <f t="shared" si="17"/>
        <v>121161645</v>
      </c>
      <c r="Q49" s="5" t="s">
        <v>94</v>
      </c>
      <c r="R49" s="5" t="s">
        <v>94</v>
      </c>
      <c r="S49" s="5" t="s">
        <v>94</v>
      </c>
      <c r="T49" s="5" t="s">
        <v>558</v>
      </c>
      <c r="U49" s="6">
        <v>44368</v>
      </c>
      <c r="V49" s="8" t="s">
        <v>559</v>
      </c>
      <c r="W49" s="10">
        <v>55164919</v>
      </c>
      <c r="X49" s="10">
        <v>7</v>
      </c>
      <c r="Y49" s="10" t="s">
        <v>104</v>
      </c>
      <c r="Z49" s="10" t="s">
        <v>105</v>
      </c>
      <c r="AA49" s="10" t="s">
        <v>106</v>
      </c>
      <c r="AB49" s="6">
        <v>26607</v>
      </c>
      <c r="AC49" s="5" t="s">
        <v>107</v>
      </c>
      <c r="AD49" s="5" t="s">
        <v>560</v>
      </c>
      <c r="AE49" s="5" t="s">
        <v>561</v>
      </c>
      <c r="AF49" s="5" t="s">
        <v>153</v>
      </c>
      <c r="AG49" s="5" t="s">
        <v>185</v>
      </c>
      <c r="AH49" s="5" t="s">
        <v>111</v>
      </c>
      <c r="AI49" s="33" t="s">
        <v>562</v>
      </c>
      <c r="AJ49" s="34">
        <v>3813000</v>
      </c>
      <c r="AK49" s="39" t="s">
        <v>563</v>
      </c>
      <c r="AL49" s="34" t="s">
        <v>564</v>
      </c>
      <c r="AM49" s="5" t="s">
        <v>157</v>
      </c>
      <c r="AN49" s="34" t="s">
        <v>94</v>
      </c>
      <c r="AO49" s="35" t="s">
        <v>94</v>
      </c>
      <c r="AP49" s="35" t="s">
        <v>94</v>
      </c>
      <c r="AQ49" s="35" t="s">
        <v>94</v>
      </c>
      <c r="AR49" s="12" t="s">
        <v>565</v>
      </c>
      <c r="AS49" s="5">
        <v>54</v>
      </c>
      <c r="AT49" s="6">
        <v>44223</v>
      </c>
      <c r="AU49" s="10" t="s">
        <v>94</v>
      </c>
      <c r="AV49" s="5" t="s">
        <v>94</v>
      </c>
      <c r="AW49" s="10" t="s">
        <v>94</v>
      </c>
      <c r="AX49" s="5" t="s">
        <v>94</v>
      </c>
      <c r="AY49" s="13">
        <v>44225</v>
      </c>
      <c r="AZ49" s="13">
        <v>44568</v>
      </c>
      <c r="BA49" s="5" t="s">
        <v>94</v>
      </c>
      <c r="BB49" s="8" t="str">
        <f t="shared" si="13"/>
        <v>MARTHA EUGENIA RAMOS OSPINA</v>
      </c>
      <c r="BC49" s="14">
        <f t="shared" si="14"/>
        <v>121161645</v>
      </c>
      <c r="BD49" s="14" t="str">
        <f t="shared" si="10"/>
        <v>2 2. Meses</v>
      </c>
      <c r="BE49" s="15">
        <f t="shared" si="11"/>
        <v>11</v>
      </c>
      <c r="BF49" s="9">
        <v>734313</v>
      </c>
      <c r="BG49" s="14">
        <v>11014695</v>
      </c>
      <c r="BH49" s="14">
        <v>11014695</v>
      </c>
      <c r="BI49" s="14">
        <v>11014695</v>
      </c>
      <c r="BJ49" s="14">
        <v>11014695</v>
      </c>
      <c r="BK49" s="14">
        <v>7343130</v>
      </c>
      <c r="BL49" s="16">
        <v>11014695</v>
      </c>
      <c r="BM49" s="17">
        <v>11014695</v>
      </c>
      <c r="BN49" s="16">
        <v>11014695</v>
      </c>
      <c r="BO49" s="18">
        <v>11014695</v>
      </c>
      <c r="BP49" s="18">
        <f>11014695+11014695</f>
        <v>22029390</v>
      </c>
      <c r="BQ49" s="18">
        <v>0</v>
      </c>
      <c r="BR49" s="18">
        <v>2937252</v>
      </c>
      <c r="BS49" s="5"/>
      <c r="BT49" s="5"/>
      <c r="BU49" s="5"/>
      <c r="BV49" s="5"/>
      <c r="BW49" s="5"/>
      <c r="BX49" s="5"/>
      <c r="BY49" s="5"/>
      <c r="BZ49" s="5"/>
      <c r="CA49" s="5"/>
      <c r="CB49" s="16">
        <f t="shared" si="5"/>
        <v>121161645</v>
      </c>
      <c r="CC49" s="19">
        <f t="shared" si="6"/>
        <v>1</v>
      </c>
      <c r="CD49" s="24" t="s">
        <v>117</v>
      </c>
      <c r="CE49" s="25"/>
      <c r="CF49" s="25"/>
      <c r="CG49" s="25"/>
      <c r="CH49" s="25"/>
      <c r="CI49" s="25"/>
      <c r="CJ49" s="25">
        <v>12</v>
      </c>
      <c r="CK49" s="25">
        <v>12</v>
      </c>
      <c r="CL49" s="20" t="s">
        <v>566</v>
      </c>
      <c r="CM49" s="21">
        <v>44602</v>
      </c>
      <c r="CN49" s="9">
        <v>2937252</v>
      </c>
      <c r="CO49" s="9">
        <f t="shared" si="7"/>
        <v>2937252</v>
      </c>
      <c r="CP49" s="14">
        <f t="shared" si="8"/>
        <v>121161645</v>
      </c>
      <c r="CQ49" s="14">
        <f t="shared" si="9"/>
        <v>0</v>
      </c>
      <c r="CR49" s="5"/>
      <c r="CS49" s="5"/>
      <c r="CT49" s="22"/>
      <c r="CU49" s="22"/>
      <c r="CV49" s="22"/>
      <c r="CW49" s="22"/>
      <c r="CX49" s="22"/>
      <c r="CY49" s="22"/>
      <c r="CZ49" s="22"/>
      <c r="DA49" s="22"/>
      <c r="DB49" s="22"/>
      <c r="DC49" s="22"/>
      <c r="DD49" s="22"/>
      <c r="DE49" s="22"/>
      <c r="DF49" s="22"/>
      <c r="DG49" s="22"/>
      <c r="DH49" s="22"/>
      <c r="DI49" s="22"/>
      <c r="DJ49" s="22"/>
      <c r="DK49" s="22"/>
      <c r="DL49" s="22"/>
      <c r="DM49" s="22"/>
    </row>
    <row r="50" spans="1:117" s="23" customFormat="1" ht="72" customHeight="1">
      <c r="A50" s="5" t="s">
        <v>567</v>
      </c>
      <c r="B50" s="8" t="s">
        <v>568</v>
      </c>
      <c r="C50" s="5" t="s">
        <v>97</v>
      </c>
      <c r="D50" s="5" t="s">
        <v>98</v>
      </c>
      <c r="E50" s="5">
        <v>11</v>
      </c>
      <c r="F50" s="74">
        <v>131020202030203</v>
      </c>
      <c r="G50" s="5" t="s">
        <v>99</v>
      </c>
      <c r="H50" s="5" t="s">
        <v>94</v>
      </c>
      <c r="I50" s="5">
        <v>21</v>
      </c>
      <c r="J50" s="6">
        <v>44203</v>
      </c>
      <c r="K50" s="5" t="s">
        <v>100</v>
      </c>
      <c r="L50" s="9">
        <v>121161645</v>
      </c>
      <c r="M50" s="9">
        <v>11014695</v>
      </c>
      <c r="N50" s="5" t="s">
        <v>94</v>
      </c>
      <c r="O50" s="9">
        <v>0</v>
      </c>
      <c r="P50" s="9">
        <f t="shared" si="17"/>
        <v>121161645</v>
      </c>
      <c r="Q50" s="5" t="s">
        <v>94</v>
      </c>
      <c r="R50" s="5" t="s">
        <v>94</v>
      </c>
      <c r="S50" s="5" t="s">
        <v>94</v>
      </c>
      <c r="T50" s="5" t="s">
        <v>94</v>
      </c>
      <c r="U50" s="5" t="s">
        <v>94</v>
      </c>
      <c r="V50" s="8" t="s">
        <v>569</v>
      </c>
      <c r="W50" s="10">
        <v>73134102</v>
      </c>
      <c r="X50" s="10">
        <v>4</v>
      </c>
      <c r="Y50" s="10" t="s">
        <v>219</v>
      </c>
      <c r="Z50" s="10" t="s">
        <v>105</v>
      </c>
      <c r="AA50" s="10" t="s">
        <v>106</v>
      </c>
      <c r="AB50" s="6">
        <v>25140</v>
      </c>
      <c r="AC50" s="5" t="s">
        <v>107</v>
      </c>
      <c r="AD50" s="5" t="s">
        <v>570</v>
      </c>
      <c r="AE50" s="5" t="s">
        <v>571</v>
      </c>
      <c r="AF50" s="5" t="s">
        <v>153</v>
      </c>
      <c r="AG50" s="5" t="s">
        <v>185</v>
      </c>
      <c r="AH50" s="5" t="s">
        <v>111</v>
      </c>
      <c r="AI50" s="5" t="s">
        <v>572</v>
      </c>
      <c r="AJ50" s="20">
        <v>3813000</v>
      </c>
      <c r="AK50" s="45" t="s">
        <v>573</v>
      </c>
      <c r="AL50" s="20" t="s">
        <v>524</v>
      </c>
      <c r="AM50" s="20" t="s">
        <v>115</v>
      </c>
      <c r="AN50" s="20" t="s">
        <v>94</v>
      </c>
      <c r="AO50" s="20" t="s">
        <v>94</v>
      </c>
      <c r="AP50" s="20" t="s">
        <v>94</v>
      </c>
      <c r="AQ50" s="20" t="s">
        <v>94</v>
      </c>
      <c r="AR50" s="46" t="s">
        <v>574</v>
      </c>
      <c r="AS50" s="5">
        <v>56</v>
      </c>
      <c r="AT50" s="6">
        <v>44224</v>
      </c>
      <c r="AU50" s="10" t="s">
        <v>94</v>
      </c>
      <c r="AV50" s="5" t="s">
        <v>94</v>
      </c>
      <c r="AW50" s="10" t="s">
        <v>94</v>
      </c>
      <c r="AX50" s="5" t="s">
        <v>94</v>
      </c>
      <c r="AY50" s="47">
        <v>44225</v>
      </c>
      <c r="AZ50" s="13">
        <v>44558</v>
      </c>
      <c r="BA50" s="5" t="s">
        <v>94</v>
      </c>
      <c r="BB50" s="8" t="str">
        <f t="shared" si="13"/>
        <v>HECTOR ENRIQUE FERRER LEAL</v>
      </c>
      <c r="BC50" s="14">
        <f t="shared" si="14"/>
        <v>121161645</v>
      </c>
      <c r="BD50" s="14" t="str">
        <f t="shared" si="10"/>
        <v>2 2. Meses</v>
      </c>
      <c r="BE50" s="15">
        <f t="shared" si="11"/>
        <v>11</v>
      </c>
      <c r="BF50" s="9">
        <v>734313</v>
      </c>
      <c r="BG50" s="14">
        <v>11014695</v>
      </c>
      <c r="BH50" s="14">
        <v>11014695</v>
      </c>
      <c r="BI50" s="14">
        <v>11014695</v>
      </c>
      <c r="BJ50" s="14">
        <v>11014695</v>
      </c>
      <c r="BK50" s="14">
        <v>11014695</v>
      </c>
      <c r="BL50" s="16">
        <v>11014695</v>
      </c>
      <c r="BM50" s="17">
        <v>11014695</v>
      </c>
      <c r="BN50" s="16">
        <v>11014695</v>
      </c>
      <c r="BO50" s="18">
        <v>11014695</v>
      </c>
      <c r="BP50" s="18">
        <v>11014695</v>
      </c>
      <c r="BQ50" s="18">
        <v>10280382</v>
      </c>
      <c r="BR50" s="5"/>
      <c r="BS50" s="5"/>
      <c r="BT50" s="5"/>
      <c r="BU50" s="5"/>
      <c r="BV50" s="5"/>
      <c r="BW50" s="5"/>
      <c r="BX50" s="5"/>
      <c r="BY50" s="5"/>
      <c r="BZ50" s="5"/>
      <c r="CA50" s="5"/>
      <c r="CB50" s="16">
        <f t="shared" si="5"/>
        <v>121161645</v>
      </c>
      <c r="CC50" s="19">
        <f t="shared" si="6"/>
        <v>1</v>
      </c>
      <c r="CD50" s="24" t="s">
        <v>117</v>
      </c>
      <c r="CE50" s="25"/>
      <c r="CF50" s="25"/>
      <c r="CG50" s="25"/>
      <c r="CH50" s="25"/>
      <c r="CI50" s="25"/>
      <c r="CJ50" s="25">
        <v>11</v>
      </c>
      <c r="CK50" s="25">
        <v>11</v>
      </c>
      <c r="CL50" s="20" t="s">
        <v>575</v>
      </c>
      <c r="CM50" s="21">
        <v>44560</v>
      </c>
      <c r="CN50" s="9">
        <v>10280382</v>
      </c>
      <c r="CO50" s="9">
        <f t="shared" si="7"/>
        <v>10280382</v>
      </c>
      <c r="CP50" s="14">
        <f t="shared" si="8"/>
        <v>121161645</v>
      </c>
      <c r="CQ50" s="14">
        <f t="shared" si="9"/>
        <v>0</v>
      </c>
      <c r="CR50" s="5"/>
      <c r="CS50" s="5"/>
      <c r="CT50" s="22"/>
      <c r="CU50" s="22"/>
      <c r="CV50" s="22"/>
      <c r="CW50" s="22"/>
      <c r="CX50" s="22"/>
      <c r="CY50" s="22"/>
      <c r="CZ50" s="22"/>
      <c r="DA50" s="22"/>
      <c r="DB50" s="22"/>
      <c r="DC50" s="22"/>
      <c r="DD50" s="22"/>
      <c r="DE50" s="22"/>
      <c r="DF50" s="22"/>
      <c r="DG50" s="22"/>
      <c r="DH50" s="22"/>
      <c r="DI50" s="22"/>
      <c r="DJ50" s="22"/>
      <c r="DK50" s="22"/>
      <c r="DL50" s="22"/>
      <c r="DM50" s="22"/>
    </row>
    <row r="51" spans="1:117" s="23" customFormat="1" ht="72" customHeight="1">
      <c r="A51" s="5" t="s">
        <v>576</v>
      </c>
      <c r="B51" s="8" t="s">
        <v>577</v>
      </c>
      <c r="C51" s="5" t="s">
        <v>97</v>
      </c>
      <c r="D51" s="5" t="s">
        <v>98</v>
      </c>
      <c r="E51" s="5">
        <v>11</v>
      </c>
      <c r="F51" s="74">
        <v>131020202030203</v>
      </c>
      <c r="G51" s="5" t="s">
        <v>99</v>
      </c>
      <c r="H51" s="5" t="s">
        <v>94</v>
      </c>
      <c r="I51" s="5">
        <v>20</v>
      </c>
      <c r="J51" s="6">
        <v>44203</v>
      </c>
      <c r="K51" s="5" t="s">
        <v>100</v>
      </c>
      <c r="L51" s="43">
        <v>48464658</v>
      </c>
      <c r="M51" s="48">
        <v>4405878</v>
      </c>
      <c r="N51" s="5" t="s">
        <v>94</v>
      </c>
      <c r="O51" s="9">
        <v>0</v>
      </c>
      <c r="P51" s="9">
        <f t="shared" si="17"/>
        <v>48464658</v>
      </c>
      <c r="Q51" s="5" t="s">
        <v>94</v>
      </c>
      <c r="R51" s="5" t="s">
        <v>94</v>
      </c>
      <c r="S51" s="5" t="s">
        <v>94</v>
      </c>
      <c r="T51" s="5" t="s">
        <v>94</v>
      </c>
      <c r="U51" s="5" t="s">
        <v>94</v>
      </c>
      <c r="V51" s="8" t="s">
        <v>578</v>
      </c>
      <c r="W51" s="10">
        <v>1013587830</v>
      </c>
      <c r="X51" s="10">
        <v>4</v>
      </c>
      <c r="Y51" s="10" t="s">
        <v>219</v>
      </c>
      <c r="Z51" s="10" t="s">
        <v>105</v>
      </c>
      <c r="AA51" s="10" t="s">
        <v>106</v>
      </c>
      <c r="AB51" s="6">
        <v>31917</v>
      </c>
      <c r="AC51" s="5" t="s">
        <v>107</v>
      </c>
      <c r="AD51" s="5" t="s">
        <v>229</v>
      </c>
      <c r="AE51" s="5" t="s">
        <v>579</v>
      </c>
      <c r="AF51" s="5" t="s">
        <v>125</v>
      </c>
      <c r="AG51" s="5" t="s">
        <v>256</v>
      </c>
      <c r="AH51" s="5" t="s">
        <v>111</v>
      </c>
      <c r="AI51" s="10" t="s">
        <v>580</v>
      </c>
      <c r="AJ51" s="20">
        <v>3813000</v>
      </c>
      <c r="AK51" s="49" t="s">
        <v>581</v>
      </c>
      <c r="AL51" s="38" t="s">
        <v>354</v>
      </c>
      <c r="AM51" s="38" t="s">
        <v>582</v>
      </c>
      <c r="AN51" s="20" t="s">
        <v>94</v>
      </c>
      <c r="AO51" s="20" t="s">
        <v>94</v>
      </c>
      <c r="AP51" s="20" t="s">
        <v>94</v>
      </c>
      <c r="AQ51" s="20" t="s">
        <v>94</v>
      </c>
      <c r="AR51" s="50" t="s">
        <v>583</v>
      </c>
      <c r="AS51" s="5">
        <v>65</v>
      </c>
      <c r="AT51" s="6">
        <v>44225</v>
      </c>
      <c r="AU51" s="10" t="s">
        <v>94</v>
      </c>
      <c r="AV51" s="5" t="s">
        <v>94</v>
      </c>
      <c r="AW51" s="10" t="s">
        <v>94</v>
      </c>
      <c r="AX51" s="5" t="s">
        <v>94</v>
      </c>
      <c r="AY51" s="13">
        <v>44225</v>
      </c>
      <c r="AZ51" s="13">
        <v>44558</v>
      </c>
      <c r="BA51" s="5" t="s">
        <v>584</v>
      </c>
      <c r="BB51" s="8" t="str">
        <f t="shared" si="13"/>
        <v>JOAN AURELIO GUIO CAMARGO</v>
      </c>
      <c r="BC51" s="14">
        <f t="shared" si="14"/>
        <v>48464658</v>
      </c>
      <c r="BD51" s="14" t="str">
        <f t="shared" si="10"/>
        <v>2 2. Meses</v>
      </c>
      <c r="BE51" s="15">
        <f t="shared" si="11"/>
        <v>11</v>
      </c>
      <c r="BF51" s="9">
        <v>293725</v>
      </c>
      <c r="BG51" s="14"/>
      <c r="BH51" s="14">
        <f>5433916+3377840</f>
        <v>8811756</v>
      </c>
      <c r="BI51" s="14">
        <v>4405878</v>
      </c>
      <c r="BJ51" s="14">
        <v>4405878</v>
      </c>
      <c r="BK51" s="14">
        <v>4405878</v>
      </c>
      <c r="BL51" s="16">
        <v>4405878</v>
      </c>
      <c r="BM51" s="17">
        <v>4405878</v>
      </c>
      <c r="BN51" s="16">
        <v>4405878</v>
      </c>
      <c r="BO51" s="18">
        <v>4405878</v>
      </c>
      <c r="BP51" s="18">
        <f>4405878+4112153</f>
        <v>8518031</v>
      </c>
      <c r="BQ51" s="18">
        <v>0</v>
      </c>
      <c r="BR51" s="5"/>
      <c r="BS51" s="5"/>
      <c r="BT51" s="5"/>
      <c r="BU51" s="5"/>
      <c r="BV51" s="5"/>
      <c r="BW51" s="5"/>
      <c r="BX51" s="5"/>
      <c r="BY51" s="5"/>
      <c r="BZ51" s="5"/>
      <c r="CA51" s="5"/>
      <c r="CB51" s="16">
        <f t="shared" si="5"/>
        <v>48464658</v>
      </c>
      <c r="CC51" s="19">
        <f t="shared" si="6"/>
        <v>1</v>
      </c>
      <c r="CD51" s="24" t="s">
        <v>117</v>
      </c>
      <c r="CE51" s="25"/>
      <c r="CF51" s="25"/>
      <c r="CG51" s="25"/>
      <c r="CH51" s="25"/>
      <c r="CI51" s="25"/>
      <c r="CJ51" s="25">
        <v>12</v>
      </c>
      <c r="CK51" s="25">
        <v>12</v>
      </c>
      <c r="CL51" s="20" t="s">
        <v>585</v>
      </c>
      <c r="CM51" s="21">
        <v>44554</v>
      </c>
      <c r="CN51" s="9">
        <v>4112153</v>
      </c>
      <c r="CO51" s="9">
        <f t="shared" si="7"/>
        <v>4112153</v>
      </c>
      <c r="CP51" s="14">
        <f t="shared" si="8"/>
        <v>48464658</v>
      </c>
      <c r="CQ51" s="14">
        <f t="shared" si="9"/>
        <v>0</v>
      </c>
      <c r="CR51" s="5"/>
      <c r="CS51" s="5"/>
      <c r="CT51" s="22"/>
      <c r="CU51" s="22"/>
      <c r="CV51" s="22"/>
      <c r="CW51" s="22"/>
      <c r="CX51" s="22"/>
      <c r="CY51" s="22"/>
      <c r="CZ51" s="22"/>
      <c r="DA51" s="22"/>
      <c r="DB51" s="22"/>
      <c r="DC51" s="22"/>
      <c r="DD51" s="22"/>
      <c r="DE51" s="22"/>
      <c r="DF51" s="22"/>
      <c r="DG51" s="22"/>
      <c r="DH51" s="22"/>
      <c r="DI51" s="22"/>
      <c r="DJ51" s="22"/>
      <c r="DK51" s="22"/>
      <c r="DL51" s="22"/>
      <c r="DM51" s="22"/>
    </row>
    <row r="52" spans="1:117" s="23" customFormat="1" ht="72" customHeight="1">
      <c r="A52" s="5" t="s">
        <v>586</v>
      </c>
      <c r="B52" s="8" t="s">
        <v>587</v>
      </c>
      <c r="C52" s="5" t="s">
        <v>97</v>
      </c>
      <c r="D52" s="5" t="s">
        <v>98</v>
      </c>
      <c r="E52" s="5">
        <v>9</v>
      </c>
      <c r="F52" s="74" t="s">
        <v>298</v>
      </c>
      <c r="G52" s="5" t="s">
        <v>299</v>
      </c>
      <c r="H52" s="5">
        <v>1082000052</v>
      </c>
      <c r="I52" s="5">
        <v>71</v>
      </c>
      <c r="J52" s="6">
        <v>44204</v>
      </c>
      <c r="K52" s="5" t="s">
        <v>123</v>
      </c>
      <c r="L52" s="48">
        <v>72696987</v>
      </c>
      <c r="M52" s="9">
        <v>8077443</v>
      </c>
      <c r="N52" s="6">
        <v>44495</v>
      </c>
      <c r="O52" s="9">
        <v>16154886</v>
      </c>
      <c r="P52" s="9">
        <f t="shared" si="17"/>
        <v>88851873</v>
      </c>
      <c r="Q52" s="5" t="s">
        <v>588</v>
      </c>
      <c r="R52" s="6">
        <v>44495</v>
      </c>
      <c r="S52" s="5" t="s">
        <v>589</v>
      </c>
      <c r="T52" s="5" t="s">
        <v>94</v>
      </c>
      <c r="U52" s="5" t="s">
        <v>94</v>
      </c>
      <c r="V52" s="8" t="s">
        <v>590</v>
      </c>
      <c r="W52" s="10">
        <v>79694066</v>
      </c>
      <c r="X52" s="10">
        <v>0</v>
      </c>
      <c r="Y52" s="10" t="s">
        <v>219</v>
      </c>
      <c r="Z52" s="10" t="s">
        <v>105</v>
      </c>
      <c r="AA52" s="10" t="s">
        <v>106</v>
      </c>
      <c r="AB52" s="6">
        <v>27617</v>
      </c>
      <c r="AC52" s="5" t="s">
        <v>107</v>
      </c>
      <c r="AD52" s="5" t="s">
        <v>591</v>
      </c>
      <c r="AE52" s="5" t="s">
        <v>592</v>
      </c>
      <c r="AF52" s="5" t="s">
        <v>125</v>
      </c>
      <c r="AG52" s="5" t="s">
        <v>256</v>
      </c>
      <c r="AH52" s="5" t="s">
        <v>593</v>
      </c>
      <c r="AI52" s="36" t="s">
        <v>594</v>
      </c>
      <c r="AJ52" s="34">
        <v>3813000</v>
      </c>
      <c r="AK52" s="51" t="s">
        <v>595</v>
      </c>
      <c r="AL52" s="37" t="s">
        <v>596</v>
      </c>
      <c r="AM52" s="52" t="s">
        <v>597</v>
      </c>
      <c r="AN52" s="52" t="s">
        <v>94</v>
      </c>
      <c r="AO52" s="52" t="s">
        <v>94</v>
      </c>
      <c r="AP52" s="52" t="s">
        <v>94</v>
      </c>
      <c r="AQ52" s="52" t="s">
        <v>94</v>
      </c>
      <c r="AR52" s="12" t="s">
        <v>598</v>
      </c>
      <c r="AS52" s="5">
        <v>61</v>
      </c>
      <c r="AT52" s="6">
        <v>44225</v>
      </c>
      <c r="AU52" s="10">
        <v>275</v>
      </c>
      <c r="AV52" s="6">
        <v>44475</v>
      </c>
      <c r="AW52" s="10">
        <v>285</v>
      </c>
      <c r="AX52" s="6">
        <v>44495</v>
      </c>
      <c r="AY52" s="13">
        <v>44228</v>
      </c>
      <c r="AZ52" s="13">
        <v>44560</v>
      </c>
      <c r="BA52" s="5" t="s">
        <v>94</v>
      </c>
      <c r="BB52" s="8" t="str">
        <f t="shared" si="13"/>
        <v>LUIS ALEXANDER JIMENEZ ALVARADO</v>
      </c>
      <c r="BC52" s="14">
        <f t="shared" si="14"/>
        <v>88851873</v>
      </c>
      <c r="BD52" s="14" t="str">
        <f t="shared" si="10"/>
        <v>2 2. Meses</v>
      </c>
      <c r="BE52" s="15">
        <f t="shared" si="11"/>
        <v>9</v>
      </c>
      <c r="BF52" s="9"/>
      <c r="BG52" s="14">
        <v>8077443</v>
      </c>
      <c r="BH52" s="14">
        <v>8077443</v>
      </c>
      <c r="BI52" s="14">
        <v>8077443</v>
      </c>
      <c r="BJ52" s="14">
        <v>8077443</v>
      </c>
      <c r="BK52" s="14">
        <v>8077443</v>
      </c>
      <c r="BL52" s="16">
        <v>8077443</v>
      </c>
      <c r="BM52" s="17">
        <v>8077443</v>
      </c>
      <c r="BN52" s="16">
        <v>8077443</v>
      </c>
      <c r="BO52" s="18">
        <v>8077443</v>
      </c>
      <c r="BP52" s="18">
        <v>8077443</v>
      </c>
      <c r="BQ52" s="18">
        <v>8077443</v>
      </c>
      <c r="BR52" s="5"/>
      <c r="BS52" s="5"/>
      <c r="BT52" s="5"/>
      <c r="BU52" s="5"/>
      <c r="BV52" s="5"/>
      <c r="BW52" s="5"/>
      <c r="BX52" s="5"/>
      <c r="BY52" s="5"/>
      <c r="BZ52" s="5"/>
      <c r="CA52" s="5"/>
      <c r="CB52" s="16">
        <f t="shared" si="5"/>
        <v>88851873</v>
      </c>
      <c r="CC52" s="19">
        <f t="shared" si="6"/>
        <v>1</v>
      </c>
      <c r="CD52" s="24" t="s">
        <v>117</v>
      </c>
      <c r="CE52" s="25"/>
      <c r="CF52" s="25"/>
      <c r="CG52" s="25"/>
      <c r="CH52" s="25"/>
      <c r="CI52" s="25"/>
      <c r="CJ52" s="25">
        <v>11</v>
      </c>
      <c r="CK52" s="25">
        <v>11</v>
      </c>
      <c r="CL52" s="20" t="s">
        <v>599</v>
      </c>
      <c r="CM52" s="21">
        <v>44559</v>
      </c>
      <c r="CN52" s="9">
        <v>8077443</v>
      </c>
      <c r="CO52" s="9">
        <f t="shared" si="7"/>
        <v>8077443</v>
      </c>
      <c r="CP52" s="14">
        <f t="shared" si="8"/>
        <v>88851873</v>
      </c>
      <c r="CQ52" s="14">
        <f t="shared" si="9"/>
        <v>0</v>
      </c>
      <c r="CR52" s="5"/>
      <c r="CS52" s="5"/>
      <c r="CT52" s="22"/>
      <c r="CU52" s="22"/>
      <c r="CV52" s="22"/>
      <c r="CW52" s="22"/>
      <c r="CX52" s="22"/>
      <c r="CY52" s="22"/>
      <c r="CZ52" s="22"/>
      <c r="DA52" s="22"/>
      <c r="DB52" s="22"/>
      <c r="DC52" s="22"/>
      <c r="DD52" s="22"/>
      <c r="DE52" s="22"/>
      <c r="DF52" s="22"/>
      <c r="DG52" s="22"/>
      <c r="DH52" s="22"/>
      <c r="DI52" s="22"/>
      <c r="DJ52" s="22"/>
      <c r="DK52" s="22"/>
      <c r="DL52" s="22"/>
      <c r="DM52" s="22"/>
    </row>
    <row r="53" spans="1:117" s="23" customFormat="1" ht="72" customHeight="1">
      <c r="A53" s="5" t="s">
        <v>600</v>
      </c>
      <c r="B53" s="8" t="s">
        <v>601</v>
      </c>
      <c r="C53" s="5" t="s">
        <v>97</v>
      </c>
      <c r="D53" s="5" t="s">
        <v>98</v>
      </c>
      <c r="E53" s="5">
        <v>3</v>
      </c>
      <c r="F53" s="74" t="s">
        <v>149</v>
      </c>
      <c r="G53" s="5" t="s">
        <v>150</v>
      </c>
      <c r="H53" s="5">
        <v>1082001052</v>
      </c>
      <c r="I53" s="5">
        <v>58</v>
      </c>
      <c r="J53" s="6">
        <v>44204</v>
      </c>
      <c r="K53" s="5" t="s">
        <v>123</v>
      </c>
      <c r="L53" s="9">
        <v>24232329</v>
      </c>
      <c r="M53" s="9">
        <v>8077443</v>
      </c>
      <c r="N53" s="5" t="s">
        <v>94</v>
      </c>
      <c r="O53" s="9">
        <v>0</v>
      </c>
      <c r="P53" s="9">
        <f t="shared" si="17"/>
        <v>24232329</v>
      </c>
      <c r="Q53" s="5" t="s">
        <v>94</v>
      </c>
      <c r="R53" s="5" t="s">
        <v>94</v>
      </c>
      <c r="S53" s="5" t="s">
        <v>94</v>
      </c>
      <c r="T53" s="5" t="s">
        <v>94</v>
      </c>
      <c r="U53" s="5" t="s">
        <v>94</v>
      </c>
      <c r="V53" s="8" t="s">
        <v>602</v>
      </c>
      <c r="W53" s="10">
        <v>52534865</v>
      </c>
      <c r="X53" s="10">
        <v>5</v>
      </c>
      <c r="Y53" s="10" t="s">
        <v>104</v>
      </c>
      <c r="Z53" s="10" t="s">
        <v>105</v>
      </c>
      <c r="AA53" s="10" t="s">
        <v>106</v>
      </c>
      <c r="AB53" s="6">
        <v>29043</v>
      </c>
      <c r="AC53" s="5" t="s">
        <v>107</v>
      </c>
      <c r="AD53" s="5" t="s">
        <v>163</v>
      </c>
      <c r="AE53" s="5" t="s">
        <v>108</v>
      </c>
      <c r="AF53" s="5" t="s">
        <v>153</v>
      </c>
      <c r="AG53" s="5" t="s">
        <v>369</v>
      </c>
      <c r="AH53" s="5" t="s">
        <v>111</v>
      </c>
      <c r="AI53" s="33" t="s">
        <v>603</v>
      </c>
      <c r="AJ53" s="34">
        <v>3813000</v>
      </c>
      <c r="AK53" s="39" t="s">
        <v>604</v>
      </c>
      <c r="AL53" s="34" t="s">
        <v>506</v>
      </c>
      <c r="AM53" s="34" t="s">
        <v>157</v>
      </c>
      <c r="AN53" s="34" t="s">
        <v>94</v>
      </c>
      <c r="AO53" s="35" t="s">
        <v>94</v>
      </c>
      <c r="AP53" s="35" t="s">
        <v>94</v>
      </c>
      <c r="AQ53" s="35" t="s">
        <v>94</v>
      </c>
      <c r="AR53" s="12" t="s">
        <v>605</v>
      </c>
      <c r="AS53" s="5">
        <v>55</v>
      </c>
      <c r="AT53" s="6">
        <v>44224</v>
      </c>
      <c r="AU53" s="10" t="s">
        <v>94</v>
      </c>
      <c r="AV53" s="5" t="s">
        <v>94</v>
      </c>
      <c r="AW53" s="10" t="s">
        <v>94</v>
      </c>
      <c r="AX53" s="5" t="s">
        <v>94</v>
      </c>
      <c r="AY53" s="13">
        <v>44224</v>
      </c>
      <c r="AZ53" s="13">
        <v>44313</v>
      </c>
      <c r="BA53" s="5" t="s">
        <v>94</v>
      </c>
      <c r="BB53" s="8" t="str">
        <f t="shared" si="13"/>
        <v>OLGA LUCILA LIZARAZO SALGADO</v>
      </c>
      <c r="BC53" s="14">
        <f t="shared" si="14"/>
        <v>24232329</v>
      </c>
      <c r="BD53" s="14" t="str">
        <f t="shared" si="10"/>
        <v>2 2. Meses</v>
      </c>
      <c r="BE53" s="15">
        <f t="shared" si="11"/>
        <v>3</v>
      </c>
      <c r="BF53" s="9">
        <v>807744</v>
      </c>
      <c r="BG53" s="14">
        <v>8077443</v>
      </c>
      <c r="BH53" s="14">
        <v>8077443</v>
      </c>
      <c r="BI53" s="14">
        <v>7269699</v>
      </c>
      <c r="BJ53" s="5"/>
      <c r="BK53" s="40"/>
      <c r="BL53" s="16"/>
      <c r="BM53" s="5"/>
      <c r="BN53" s="16"/>
      <c r="BO53" s="18"/>
      <c r="BP53" s="18">
        <v>0</v>
      </c>
      <c r="BQ53" s="18">
        <v>0</v>
      </c>
      <c r="BR53" s="5"/>
      <c r="BS53" s="5"/>
      <c r="BT53" s="5"/>
      <c r="BU53" s="5"/>
      <c r="BV53" s="5"/>
      <c r="BW53" s="5"/>
      <c r="BX53" s="5"/>
      <c r="BY53" s="5"/>
      <c r="BZ53" s="5"/>
      <c r="CA53" s="5"/>
      <c r="CB53" s="16">
        <f t="shared" si="5"/>
        <v>24232329</v>
      </c>
      <c r="CC53" s="19">
        <f t="shared" si="6"/>
        <v>1</v>
      </c>
      <c r="CD53" s="24" t="s">
        <v>117</v>
      </c>
      <c r="CE53" s="30"/>
      <c r="CF53" s="30"/>
      <c r="CG53" s="30"/>
      <c r="CH53" s="30"/>
      <c r="CI53" s="30"/>
      <c r="CJ53" s="30">
        <v>4</v>
      </c>
      <c r="CK53" s="30">
        <v>4</v>
      </c>
      <c r="CL53" s="20" t="e">
        <v>#N/A</v>
      </c>
      <c r="CM53" s="21" t="e">
        <v>#N/A</v>
      </c>
      <c r="CN53" s="9">
        <v>0</v>
      </c>
      <c r="CO53" s="9">
        <f t="shared" si="7"/>
        <v>0</v>
      </c>
      <c r="CP53" s="14">
        <f t="shared" si="8"/>
        <v>24232329</v>
      </c>
      <c r="CQ53" s="14">
        <f t="shared" si="9"/>
        <v>0</v>
      </c>
      <c r="CR53" s="5"/>
      <c r="CS53" s="5"/>
      <c r="CT53" s="22"/>
      <c r="CU53" s="22"/>
      <c r="CV53" s="22"/>
      <c r="CW53" s="22"/>
      <c r="CX53" s="22"/>
      <c r="CY53" s="22"/>
      <c r="CZ53" s="22"/>
      <c r="DA53" s="22"/>
      <c r="DB53" s="22"/>
      <c r="DC53" s="22"/>
      <c r="DD53" s="22"/>
      <c r="DE53" s="22"/>
      <c r="DF53" s="22"/>
      <c r="DG53" s="22"/>
      <c r="DH53" s="22"/>
      <c r="DI53" s="22"/>
      <c r="DJ53" s="22"/>
      <c r="DK53" s="22"/>
      <c r="DL53" s="22"/>
      <c r="DM53" s="31"/>
    </row>
    <row r="54" spans="1:117" s="23" customFormat="1" ht="72" customHeight="1">
      <c r="A54" s="5" t="s">
        <v>606</v>
      </c>
      <c r="B54" s="8" t="s">
        <v>607</v>
      </c>
      <c r="C54" s="5" t="s">
        <v>97</v>
      </c>
      <c r="D54" s="5" t="s">
        <v>98</v>
      </c>
      <c r="E54" s="5">
        <v>11</v>
      </c>
      <c r="F54" s="74" t="s">
        <v>121</v>
      </c>
      <c r="G54" s="5" t="s">
        <v>122</v>
      </c>
      <c r="H54" s="5">
        <v>1082001052</v>
      </c>
      <c r="I54" s="5">
        <v>2</v>
      </c>
      <c r="J54" s="6">
        <v>44202</v>
      </c>
      <c r="K54" s="5" t="s">
        <v>123</v>
      </c>
      <c r="L54" s="9">
        <v>88851873</v>
      </c>
      <c r="M54" s="9">
        <v>8077443</v>
      </c>
      <c r="N54" s="5" t="s">
        <v>94</v>
      </c>
      <c r="O54" s="9">
        <v>0</v>
      </c>
      <c r="P54" s="9">
        <f t="shared" si="17"/>
        <v>88851873</v>
      </c>
      <c r="Q54" s="5" t="s">
        <v>94</v>
      </c>
      <c r="R54" s="5" t="s">
        <v>94</v>
      </c>
      <c r="S54" s="5" t="s">
        <v>94</v>
      </c>
      <c r="T54" s="5" t="s">
        <v>94</v>
      </c>
      <c r="U54" s="5" t="s">
        <v>94</v>
      </c>
      <c r="V54" s="8" t="s">
        <v>608</v>
      </c>
      <c r="W54" s="10">
        <v>52904622</v>
      </c>
      <c r="X54" s="10">
        <v>0</v>
      </c>
      <c r="Y54" s="10" t="s">
        <v>104</v>
      </c>
      <c r="Z54" s="10" t="s">
        <v>105</v>
      </c>
      <c r="AA54" s="10" t="s">
        <v>106</v>
      </c>
      <c r="AB54" s="6">
        <v>30179</v>
      </c>
      <c r="AC54" s="5" t="s">
        <v>107</v>
      </c>
      <c r="AD54" s="5" t="s">
        <v>163</v>
      </c>
      <c r="AE54" s="5" t="s">
        <v>108</v>
      </c>
      <c r="AF54" s="5" t="s">
        <v>174</v>
      </c>
      <c r="AG54" s="5" t="s">
        <v>609</v>
      </c>
      <c r="AH54" s="5" t="s">
        <v>111</v>
      </c>
      <c r="AI54" s="5" t="s">
        <v>610</v>
      </c>
      <c r="AJ54" s="5">
        <v>3813000</v>
      </c>
      <c r="AK54" s="5" t="s">
        <v>611</v>
      </c>
      <c r="AL54" s="5" t="s">
        <v>293</v>
      </c>
      <c r="AM54" s="5" t="s">
        <v>612</v>
      </c>
      <c r="AN54" s="5" t="s">
        <v>94</v>
      </c>
      <c r="AO54" s="5" t="s">
        <v>94</v>
      </c>
      <c r="AP54" s="5" t="s">
        <v>94</v>
      </c>
      <c r="AQ54" s="5" t="s">
        <v>94</v>
      </c>
      <c r="AR54" s="12" t="s">
        <v>613</v>
      </c>
      <c r="AS54" s="5">
        <v>58</v>
      </c>
      <c r="AT54" s="6">
        <v>44224</v>
      </c>
      <c r="AU54" s="10" t="s">
        <v>94</v>
      </c>
      <c r="AV54" s="5" t="s">
        <v>94</v>
      </c>
      <c r="AW54" s="10" t="s">
        <v>94</v>
      </c>
      <c r="AX54" s="5" t="s">
        <v>94</v>
      </c>
      <c r="AY54" s="13">
        <v>44225</v>
      </c>
      <c r="AZ54" s="13">
        <v>44558</v>
      </c>
      <c r="BA54" s="5" t="s">
        <v>614</v>
      </c>
      <c r="BB54" s="8" t="str">
        <f t="shared" si="13"/>
        <v>MARTHA CAROLINA OSPINA RODRIGUEZ</v>
      </c>
      <c r="BC54" s="14">
        <f t="shared" si="14"/>
        <v>88851873</v>
      </c>
      <c r="BD54" s="14" t="str">
        <f t="shared" si="10"/>
        <v>2 2. Meses</v>
      </c>
      <c r="BE54" s="15">
        <f t="shared" si="11"/>
        <v>11</v>
      </c>
      <c r="BF54" s="9">
        <v>538496</v>
      </c>
      <c r="BG54" s="14">
        <v>8077443</v>
      </c>
      <c r="BH54" s="14">
        <v>8077443</v>
      </c>
      <c r="BI54" s="14">
        <v>8077443</v>
      </c>
      <c r="BJ54" s="14">
        <v>8077443</v>
      </c>
      <c r="BK54" s="14">
        <v>8077443</v>
      </c>
      <c r="BL54" s="16">
        <v>8077443</v>
      </c>
      <c r="BM54" s="17">
        <v>8077443</v>
      </c>
      <c r="BN54" s="16">
        <v>8077443</v>
      </c>
      <c r="BO54" s="18">
        <v>8077443</v>
      </c>
      <c r="BP54" s="18">
        <v>8077443</v>
      </c>
      <c r="BQ54" s="18">
        <v>7538947</v>
      </c>
      <c r="BR54" s="5"/>
      <c r="BS54" s="5"/>
      <c r="BT54" s="5"/>
      <c r="BU54" s="5"/>
      <c r="BV54" s="5"/>
      <c r="BW54" s="5"/>
      <c r="BX54" s="5"/>
      <c r="BY54" s="5"/>
      <c r="BZ54" s="5"/>
      <c r="CA54" s="5"/>
      <c r="CB54" s="16">
        <f t="shared" si="5"/>
        <v>88851873</v>
      </c>
      <c r="CC54" s="19">
        <f t="shared" si="6"/>
        <v>1</v>
      </c>
      <c r="CD54" s="24" t="s">
        <v>117</v>
      </c>
      <c r="CE54" s="25"/>
      <c r="CF54" s="25"/>
      <c r="CG54" s="25"/>
      <c r="CH54" s="25"/>
      <c r="CI54" s="25"/>
      <c r="CJ54" s="25">
        <v>11</v>
      </c>
      <c r="CK54" s="25">
        <v>11</v>
      </c>
      <c r="CL54" s="20" t="s">
        <v>615</v>
      </c>
      <c r="CM54" s="21">
        <v>44559</v>
      </c>
      <c r="CN54" s="9">
        <v>7538947</v>
      </c>
      <c r="CO54" s="9">
        <f t="shared" si="7"/>
        <v>7538947</v>
      </c>
      <c r="CP54" s="14">
        <f t="shared" si="8"/>
        <v>88851873</v>
      </c>
      <c r="CQ54" s="14">
        <f t="shared" si="9"/>
        <v>0</v>
      </c>
      <c r="CR54" s="5"/>
      <c r="CS54" s="5"/>
      <c r="CT54" s="22"/>
      <c r="CU54" s="22"/>
      <c r="CV54" s="22"/>
      <c r="CW54" s="22"/>
      <c r="CX54" s="22"/>
      <c r="CY54" s="22"/>
      <c r="CZ54" s="22"/>
      <c r="DA54" s="22"/>
      <c r="DB54" s="22"/>
      <c r="DC54" s="22"/>
      <c r="DD54" s="22"/>
      <c r="DE54" s="22"/>
      <c r="DF54" s="22"/>
      <c r="DG54" s="22"/>
      <c r="DH54" s="22"/>
      <c r="DI54" s="22"/>
      <c r="DJ54" s="22"/>
      <c r="DK54" s="22"/>
      <c r="DL54" s="22"/>
      <c r="DM54" s="22"/>
    </row>
    <row r="55" spans="1:117" s="23" customFormat="1" ht="72" customHeight="1">
      <c r="A55" s="5" t="s">
        <v>616</v>
      </c>
      <c r="B55" s="8" t="s">
        <v>617</v>
      </c>
      <c r="C55" s="5" t="s">
        <v>97</v>
      </c>
      <c r="D55" s="5" t="s">
        <v>98</v>
      </c>
      <c r="E55" s="5">
        <v>11</v>
      </c>
      <c r="F55" s="74" t="s">
        <v>149</v>
      </c>
      <c r="G55" s="5" t="s">
        <v>150</v>
      </c>
      <c r="H55" s="5">
        <v>1082001052</v>
      </c>
      <c r="I55" s="5">
        <v>24</v>
      </c>
      <c r="J55" s="6">
        <v>44203</v>
      </c>
      <c r="K55" s="5" t="s">
        <v>123</v>
      </c>
      <c r="L55" s="9">
        <v>56542101</v>
      </c>
      <c r="M55" s="9">
        <v>5140191</v>
      </c>
      <c r="N55" s="5" t="s">
        <v>94</v>
      </c>
      <c r="O55" s="9">
        <v>0</v>
      </c>
      <c r="P55" s="9">
        <f t="shared" si="17"/>
        <v>56542101</v>
      </c>
      <c r="Q55" s="5" t="s">
        <v>94</v>
      </c>
      <c r="R55" s="5" t="s">
        <v>94</v>
      </c>
      <c r="S55" s="5" t="s">
        <v>94</v>
      </c>
      <c r="T55" s="5" t="s">
        <v>94</v>
      </c>
      <c r="U55" s="5" t="s">
        <v>94</v>
      </c>
      <c r="V55" s="8" t="s">
        <v>618</v>
      </c>
      <c r="W55" s="10">
        <v>1013631741</v>
      </c>
      <c r="X55" s="10">
        <v>5</v>
      </c>
      <c r="Y55" s="10" t="s">
        <v>219</v>
      </c>
      <c r="Z55" s="10" t="s">
        <v>105</v>
      </c>
      <c r="AA55" s="10" t="s">
        <v>106</v>
      </c>
      <c r="AB55" s="6">
        <v>33705</v>
      </c>
      <c r="AC55" s="5" t="s">
        <v>107</v>
      </c>
      <c r="AD55" s="5" t="s">
        <v>163</v>
      </c>
      <c r="AE55" s="5" t="s">
        <v>108</v>
      </c>
      <c r="AF55" s="5" t="s">
        <v>153</v>
      </c>
      <c r="AG55" s="5" t="s">
        <v>140</v>
      </c>
      <c r="AH55" s="5" t="s">
        <v>111</v>
      </c>
      <c r="AI55" s="5" t="s">
        <v>619</v>
      </c>
      <c r="AJ55" s="5">
        <v>3813000</v>
      </c>
      <c r="AK55" s="5" t="s">
        <v>620</v>
      </c>
      <c r="AL55" s="5" t="s">
        <v>293</v>
      </c>
      <c r="AM55" s="5" t="s">
        <v>115</v>
      </c>
      <c r="AN55" s="5" t="s">
        <v>94</v>
      </c>
      <c r="AO55" s="5" t="s">
        <v>94</v>
      </c>
      <c r="AP55" s="5" t="s">
        <v>94</v>
      </c>
      <c r="AQ55" s="5" t="s">
        <v>94</v>
      </c>
      <c r="AR55" s="12" t="s">
        <v>621</v>
      </c>
      <c r="AS55" s="5">
        <v>57</v>
      </c>
      <c r="AT55" s="6">
        <v>44224</v>
      </c>
      <c r="AU55" s="10" t="s">
        <v>94</v>
      </c>
      <c r="AV55" s="5" t="s">
        <v>94</v>
      </c>
      <c r="AW55" s="10" t="s">
        <v>94</v>
      </c>
      <c r="AX55" s="5" t="s">
        <v>94</v>
      </c>
      <c r="AY55" s="13">
        <v>44225</v>
      </c>
      <c r="AZ55" s="13">
        <v>44558</v>
      </c>
      <c r="BA55" s="5" t="s">
        <v>94</v>
      </c>
      <c r="BB55" s="8" t="str">
        <f t="shared" si="13"/>
        <v>LUIS FELIPE CHISCO APONTE</v>
      </c>
      <c r="BC55" s="14">
        <f t="shared" si="14"/>
        <v>56542101</v>
      </c>
      <c r="BD55" s="14" t="str">
        <f t="shared" si="10"/>
        <v>2 2. Meses</v>
      </c>
      <c r="BE55" s="15">
        <f t="shared" si="11"/>
        <v>11</v>
      </c>
      <c r="BF55" s="9">
        <v>342679</v>
      </c>
      <c r="BG55" s="14">
        <v>5140191</v>
      </c>
      <c r="BH55" s="14">
        <v>5140191</v>
      </c>
      <c r="BI55" s="14">
        <v>5140191</v>
      </c>
      <c r="BJ55" s="14">
        <v>5140191</v>
      </c>
      <c r="BK55" s="14">
        <v>5140191</v>
      </c>
      <c r="BL55" s="16">
        <v>5140191</v>
      </c>
      <c r="BM55" s="17">
        <v>5140191</v>
      </c>
      <c r="BN55" s="16">
        <v>5140191</v>
      </c>
      <c r="BO55" s="18">
        <v>5140191</v>
      </c>
      <c r="BP55" s="18">
        <v>5140191</v>
      </c>
      <c r="BQ55" s="18">
        <v>4797512</v>
      </c>
      <c r="BR55" s="5"/>
      <c r="BS55" s="5"/>
      <c r="BT55" s="5"/>
      <c r="BU55" s="5"/>
      <c r="BV55" s="5"/>
      <c r="BW55" s="5"/>
      <c r="BX55" s="5"/>
      <c r="BY55" s="5"/>
      <c r="BZ55" s="5"/>
      <c r="CA55" s="5"/>
      <c r="CB55" s="16">
        <f t="shared" si="5"/>
        <v>56542101</v>
      </c>
      <c r="CC55" s="19">
        <f t="shared" si="6"/>
        <v>1</v>
      </c>
      <c r="CD55" s="24" t="s">
        <v>117</v>
      </c>
      <c r="CE55" s="25"/>
      <c r="CF55" s="25"/>
      <c r="CG55" s="25"/>
      <c r="CH55" s="25"/>
      <c r="CI55" s="25"/>
      <c r="CJ55" s="25">
        <v>11</v>
      </c>
      <c r="CK55" s="25">
        <v>11</v>
      </c>
      <c r="CL55" s="20" t="s">
        <v>622</v>
      </c>
      <c r="CM55" s="21">
        <v>44559</v>
      </c>
      <c r="CN55" s="9">
        <v>4797512</v>
      </c>
      <c r="CO55" s="9">
        <f t="shared" si="7"/>
        <v>4797512</v>
      </c>
      <c r="CP55" s="14">
        <f t="shared" si="8"/>
        <v>56542101</v>
      </c>
      <c r="CQ55" s="14">
        <f t="shared" si="9"/>
        <v>0</v>
      </c>
      <c r="CR55" s="5"/>
      <c r="CS55" s="5"/>
      <c r="CT55" s="22"/>
      <c r="CU55" s="22"/>
      <c r="CV55" s="22"/>
      <c r="CW55" s="22"/>
      <c r="CX55" s="22"/>
      <c r="CY55" s="22"/>
      <c r="CZ55" s="22"/>
      <c r="DA55" s="22"/>
      <c r="DB55" s="22"/>
      <c r="DC55" s="22"/>
      <c r="DD55" s="22"/>
      <c r="DE55" s="22"/>
      <c r="DF55" s="22"/>
      <c r="DG55" s="22"/>
      <c r="DH55" s="22"/>
      <c r="DI55" s="22"/>
      <c r="DJ55" s="22"/>
      <c r="DK55" s="22"/>
      <c r="DL55" s="22"/>
      <c r="DM55" s="22"/>
    </row>
    <row r="56" spans="1:117" s="23" customFormat="1" ht="87" customHeight="1">
      <c r="A56" s="5" t="s">
        <v>623</v>
      </c>
      <c r="B56" s="8" t="s">
        <v>624</v>
      </c>
      <c r="C56" s="5" t="s">
        <v>97</v>
      </c>
      <c r="D56" s="5" t="s">
        <v>98</v>
      </c>
      <c r="E56" s="5">
        <v>9</v>
      </c>
      <c r="F56" s="74" t="s">
        <v>298</v>
      </c>
      <c r="G56" s="5" t="s">
        <v>299</v>
      </c>
      <c r="H56" s="5">
        <v>1082000052</v>
      </c>
      <c r="I56" s="5">
        <v>74</v>
      </c>
      <c r="J56" s="6">
        <v>44204</v>
      </c>
      <c r="K56" s="5" t="s">
        <v>123</v>
      </c>
      <c r="L56" s="9">
        <v>66088170</v>
      </c>
      <c r="M56" s="9">
        <v>7343130</v>
      </c>
      <c r="N56" s="6">
        <v>44455</v>
      </c>
      <c r="O56" s="9">
        <v>15175802</v>
      </c>
      <c r="P56" s="9">
        <f t="shared" si="17"/>
        <v>81263972</v>
      </c>
      <c r="Q56" s="5" t="s">
        <v>625</v>
      </c>
      <c r="R56" s="6">
        <v>44455</v>
      </c>
      <c r="S56" s="5" t="s">
        <v>518</v>
      </c>
      <c r="T56" s="5" t="s">
        <v>94</v>
      </c>
      <c r="U56" s="5" t="s">
        <v>94</v>
      </c>
      <c r="V56" s="8" t="s">
        <v>626</v>
      </c>
      <c r="W56" s="10">
        <v>80152955</v>
      </c>
      <c r="X56" s="10">
        <v>1</v>
      </c>
      <c r="Y56" s="10" t="s">
        <v>219</v>
      </c>
      <c r="Z56" s="10" t="s">
        <v>105</v>
      </c>
      <c r="AA56" s="10" t="s">
        <v>106</v>
      </c>
      <c r="AB56" s="6">
        <v>29573</v>
      </c>
      <c r="AC56" s="5" t="s">
        <v>107</v>
      </c>
      <c r="AD56" s="5" t="s">
        <v>163</v>
      </c>
      <c r="AE56" s="5" t="s">
        <v>108</v>
      </c>
      <c r="AF56" s="5" t="s">
        <v>153</v>
      </c>
      <c r="AG56" s="5" t="s">
        <v>408</v>
      </c>
      <c r="AH56" s="5" t="s">
        <v>111</v>
      </c>
      <c r="AI56" s="33" t="s">
        <v>627</v>
      </c>
      <c r="AJ56" s="34">
        <v>3813000</v>
      </c>
      <c r="AK56" s="39" t="s">
        <v>628</v>
      </c>
      <c r="AL56" s="34" t="s">
        <v>354</v>
      </c>
      <c r="AM56" s="34" t="s">
        <v>597</v>
      </c>
      <c r="AN56" s="5" t="s">
        <v>94</v>
      </c>
      <c r="AO56" s="5" t="s">
        <v>94</v>
      </c>
      <c r="AP56" s="5" t="s">
        <v>94</v>
      </c>
      <c r="AQ56" s="5" t="s">
        <v>94</v>
      </c>
      <c r="AR56" s="12" t="s">
        <v>629</v>
      </c>
      <c r="AS56" s="5">
        <v>62</v>
      </c>
      <c r="AT56" s="6">
        <v>44225</v>
      </c>
      <c r="AU56" s="10">
        <v>242</v>
      </c>
      <c r="AV56" s="6">
        <v>44435</v>
      </c>
      <c r="AW56" s="10">
        <v>247</v>
      </c>
      <c r="AX56" s="6">
        <v>44459</v>
      </c>
      <c r="AY56" s="13">
        <v>44225</v>
      </c>
      <c r="AZ56" s="13">
        <v>44560</v>
      </c>
      <c r="BA56" s="5" t="s">
        <v>94</v>
      </c>
      <c r="BB56" s="8" t="str">
        <f t="shared" si="13"/>
        <v>PEDRO FABIAN ACOSTA VIZCAYA</v>
      </c>
      <c r="BC56" s="14">
        <f t="shared" si="14"/>
        <v>81263972</v>
      </c>
      <c r="BD56" s="14" t="str">
        <f t="shared" si="10"/>
        <v>2 2. Meses</v>
      </c>
      <c r="BE56" s="15">
        <f t="shared" si="11"/>
        <v>9</v>
      </c>
      <c r="BF56" s="9">
        <v>489542</v>
      </c>
      <c r="BG56" s="14">
        <v>7343130</v>
      </c>
      <c r="BH56" s="14">
        <v>7343130</v>
      </c>
      <c r="BI56" s="14">
        <v>7343130</v>
      </c>
      <c r="BJ56" s="14">
        <v>7343130</v>
      </c>
      <c r="BK56" s="14">
        <v>7343130</v>
      </c>
      <c r="BL56" s="16">
        <v>7343130</v>
      </c>
      <c r="BM56" s="17">
        <v>7343130</v>
      </c>
      <c r="BN56" s="16">
        <v>7343130</v>
      </c>
      <c r="BO56" s="18">
        <f>6853588+489542</f>
        <v>7343130</v>
      </c>
      <c r="BP56" s="18">
        <f>7343130+7343130</f>
        <v>14686260</v>
      </c>
      <c r="BQ56" s="18">
        <v>0</v>
      </c>
      <c r="BR56" s="5"/>
      <c r="BS56" s="5"/>
      <c r="BT56" s="5"/>
      <c r="BU56" s="5"/>
      <c r="BV56" s="5"/>
      <c r="BW56" s="5"/>
      <c r="BX56" s="5"/>
      <c r="BY56" s="5"/>
      <c r="BZ56" s="5"/>
      <c r="CA56" s="5"/>
      <c r="CB56" s="16">
        <f t="shared" si="5"/>
        <v>81263972</v>
      </c>
      <c r="CC56" s="19">
        <f t="shared" si="6"/>
        <v>1</v>
      </c>
      <c r="CD56" s="24" t="s">
        <v>117</v>
      </c>
      <c r="CE56" s="25"/>
      <c r="CF56" s="25"/>
      <c r="CG56" s="25"/>
      <c r="CH56" s="25"/>
      <c r="CI56" s="25"/>
      <c r="CJ56" s="25">
        <v>11</v>
      </c>
      <c r="CK56" s="25">
        <v>11</v>
      </c>
      <c r="CL56" s="20" t="s">
        <v>630</v>
      </c>
      <c r="CM56" s="21">
        <v>44554</v>
      </c>
      <c r="CN56" s="9">
        <v>7343130</v>
      </c>
      <c r="CO56" s="9">
        <f t="shared" si="7"/>
        <v>7343130</v>
      </c>
      <c r="CP56" s="14">
        <f t="shared" si="8"/>
        <v>81263972</v>
      </c>
      <c r="CQ56" s="14">
        <f t="shared" si="9"/>
        <v>0</v>
      </c>
      <c r="CR56" s="5"/>
      <c r="CS56" s="5"/>
      <c r="CT56" s="22"/>
      <c r="CU56" s="22"/>
      <c r="CV56" s="22"/>
      <c r="CW56" s="22"/>
      <c r="CX56" s="22"/>
      <c r="CY56" s="22"/>
      <c r="CZ56" s="22"/>
      <c r="DA56" s="22"/>
      <c r="DB56" s="22"/>
      <c r="DC56" s="22"/>
      <c r="DD56" s="22"/>
      <c r="DE56" s="22"/>
      <c r="DF56" s="22"/>
      <c r="DG56" s="22"/>
      <c r="DH56" s="22"/>
      <c r="DI56" s="22"/>
      <c r="DJ56" s="22"/>
      <c r="DK56" s="22"/>
      <c r="DL56" s="22"/>
      <c r="DM56" s="22"/>
    </row>
    <row r="57" spans="1:117" s="23" customFormat="1" ht="72" customHeight="1">
      <c r="A57" s="5" t="s">
        <v>631</v>
      </c>
      <c r="B57" s="8" t="s">
        <v>632</v>
      </c>
      <c r="C57" s="5" t="s">
        <v>97</v>
      </c>
      <c r="D57" s="5" t="s">
        <v>98</v>
      </c>
      <c r="E57" s="5">
        <v>11</v>
      </c>
      <c r="F57" s="74">
        <v>131020202030203</v>
      </c>
      <c r="G57" s="5" t="s">
        <v>99</v>
      </c>
      <c r="H57" s="5" t="s">
        <v>94</v>
      </c>
      <c r="I57" s="5">
        <v>19</v>
      </c>
      <c r="J57" s="6">
        <v>44203</v>
      </c>
      <c r="K57" s="5" t="s">
        <v>100</v>
      </c>
      <c r="L57" s="9">
        <v>56542101</v>
      </c>
      <c r="M57" s="9">
        <v>5140191</v>
      </c>
      <c r="N57" s="5" t="s">
        <v>94</v>
      </c>
      <c r="O57" s="9">
        <v>0</v>
      </c>
      <c r="P57" s="9">
        <f t="shared" si="17"/>
        <v>56542101</v>
      </c>
      <c r="Q57" s="5" t="s">
        <v>94</v>
      </c>
      <c r="R57" s="5" t="s">
        <v>94</v>
      </c>
      <c r="S57" s="5" t="s">
        <v>94</v>
      </c>
      <c r="T57" s="5" t="s">
        <v>94</v>
      </c>
      <c r="U57" s="5" t="s">
        <v>94</v>
      </c>
      <c r="V57" s="8" t="s">
        <v>633</v>
      </c>
      <c r="W57" s="10">
        <v>1013645052</v>
      </c>
      <c r="X57" s="10">
        <v>1</v>
      </c>
      <c r="Y57" s="10" t="s">
        <v>104</v>
      </c>
      <c r="Z57" s="10" t="s">
        <v>105</v>
      </c>
      <c r="AA57" s="10" t="s">
        <v>106</v>
      </c>
      <c r="AB57" s="6">
        <v>34238</v>
      </c>
      <c r="AC57" s="5" t="s">
        <v>107</v>
      </c>
      <c r="AD57" s="5" t="s">
        <v>634</v>
      </c>
      <c r="AE57" s="5" t="s">
        <v>635</v>
      </c>
      <c r="AF57" s="5" t="s">
        <v>153</v>
      </c>
      <c r="AG57" s="5" t="s">
        <v>140</v>
      </c>
      <c r="AH57" s="5" t="s">
        <v>111</v>
      </c>
      <c r="AI57" s="33" t="s">
        <v>636</v>
      </c>
      <c r="AJ57" s="34">
        <v>3813000</v>
      </c>
      <c r="AK57" s="5" t="s">
        <v>637</v>
      </c>
      <c r="AL57" s="34" t="s">
        <v>372</v>
      </c>
      <c r="AM57" s="5" t="s">
        <v>638</v>
      </c>
      <c r="AN57" s="5" t="s">
        <v>94</v>
      </c>
      <c r="AO57" s="5" t="s">
        <v>94</v>
      </c>
      <c r="AP57" s="5" t="s">
        <v>94</v>
      </c>
      <c r="AQ57" s="5" t="s">
        <v>94</v>
      </c>
      <c r="AR57" s="12" t="s">
        <v>639</v>
      </c>
      <c r="AS57" s="5">
        <v>59</v>
      </c>
      <c r="AT57" s="6">
        <v>44224</v>
      </c>
      <c r="AU57" s="10" t="s">
        <v>94</v>
      </c>
      <c r="AV57" s="5" t="s">
        <v>94</v>
      </c>
      <c r="AW57" s="10" t="s">
        <v>94</v>
      </c>
      <c r="AX57" s="5" t="s">
        <v>94</v>
      </c>
      <c r="AY57" s="13">
        <v>44225</v>
      </c>
      <c r="AZ57" s="13">
        <v>44558</v>
      </c>
      <c r="BA57" s="5" t="s">
        <v>94</v>
      </c>
      <c r="BB57" s="8" t="str">
        <f t="shared" si="13"/>
        <v>KAREN LISETH VAQUIRO CUELLAR</v>
      </c>
      <c r="BC57" s="14">
        <f t="shared" si="14"/>
        <v>56542101</v>
      </c>
      <c r="BD57" s="14" t="str">
        <f t="shared" si="10"/>
        <v>2 2. Meses</v>
      </c>
      <c r="BE57" s="15">
        <f t="shared" si="11"/>
        <v>11</v>
      </c>
      <c r="BF57" s="9">
        <v>342679</v>
      </c>
      <c r="BG57" s="14">
        <v>5140191</v>
      </c>
      <c r="BH57" s="14">
        <v>5140191</v>
      </c>
      <c r="BI57" s="14">
        <v>5140191</v>
      </c>
      <c r="BJ57" s="14">
        <v>5140191</v>
      </c>
      <c r="BK57" s="14">
        <v>5140191</v>
      </c>
      <c r="BL57" s="16">
        <v>5140191</v>
      </c>
      <c r="BM57" s="17">
        <v>5140191</v>
      </c>
      <c r="BN57" s="16">
        <v>5140191</v>
      </c>
      <c r="BO57" s="18">
        <v>5140191</v>
      </c>
      <c r="BP57" s="18">
        <v>5140191</v>
      </c>
      <c r="BQ57" s="18">
        <v>4797512</v>
      </c>
      <c r="BR57" s="5"/>
      <c r="BS57" s="5"/>
      <c r="BT57" s="5"/>
      <c r="BU57" s="5"/>
      <c r="BV57" s="5"/>
      <c r="BW57" s="5"/>
      <c r="BX57" s="5"/>
      <c r="BY57" s="5"/>
      <c r="BZ57" s="5"/>
      <c r="CA57" s="5"/>
      <c r="CB57" s="16">
        <f t="shared" si="5"/>
        <v>56542101</v>
      </c>
      <c r="CC57" s="19">
        <f t="shared" si="6"/>
        <v>1</v>
      </c>
      <c r="CD57" s="24" t="s">
        <v>117</v>
      </c>
      <c r="CE57" s="25"/>
      <c r="CF57" s="25"/>
      <c r="CG57" s="25"/>
      <c r="CH57" s="25"/>
      <c r="CI57" s="25"/>
      <c r="CJ57" s="25">
        <v>11</v>
      </c>
      <c r="CK57" s="25">
        <v>11</v>
      </c>
      <c r="CL57" s="20" t="s">
        <v>640</v>
      </c>
      <c r="CM57" s="21">
        <v>44559</v>
      </c>
      <c r="CN57" s="9">
        <v>4797512</v>
      </c>
      <c r="CO57" s="9">
        <f t="shared" si="7"/>
        <v>4797512</v>
      </c>
      <c r="CP57" s="14">
        <f t="shared" si="8"/>
        <v>56542101</v>
      </c>
      <c r="CQ57" s="14">
        <f t="shared" si="9"/>
        <v>0</v>
      </c>
      <c r="CR57" s="5"/>
      <c r="CS57" s="5"/>
      <c r="CT57" s="22"/>
      <c r="CU57" s="22"/>
      <c r="CV57" s="22"/>
      <c r="CW57" s="22"/>
      <c r="CX57" s="22"/>
      <c r="CY57" s="22"/>
      <c r="CZ57" s="22"/>
      <c r="DA57" s="22"/>
      <c r="DB57" s="22"/>
      <c r="DC57" s="22"/>
      <c r="DD57" s="22"/>
      <c r="DE57" s="22"/>
      <c r="DF57" s="22"/>
      <c r="DG57" s="22"/>
      <c r="DH57" s="22"/>
      <c r="DI57" s="22"/>
      <c r="DJ57" s="22"/>
      <c r="DK57" s="22"/>
      <c r="DL57" s="22"/>
      <c r="DM57" s="22"/>
    </row>
    <row r="58" spans="1:117" s="23" customFormat="1" ht="72" customHeight="1">
      <c r="A58" s="5" t="s">
        <v>641</v>
      </c>
      <c r="B58" s="8" t="s">
        <v>642</v>
      </c>
      <c r="C58" s="5" t="s">
        <v>97</v>
      </c>
      <c r="D58" s="5" t="s">
        <v>98</v>
      </c>
      <c r="E58" s="5">
        <v>11</v>
      </c>
      <c r="F58" s="74">
        <v>131020202030203</v>
      </c>
      <c r="G58" s="5" t="s">
        <v>99</v>
      </c>
      <c r="H58" s="5" t="s">
        <v>94</v>
      </c>
      <c r="I58" s="5">
        <v>8</v>
      </c>
      <c r="J58" s="6">
        <v>44202</v>
      </c>
      <c r="K58" s="5" t="s">
        <v>100</v>
      </c>
      <c r="L58" s="9">
        <v>88851873</v>
      </c>
      <c r="M58" s="9">
        <v>8077443</v>
      </c>
      <c r="N58" s="5" t="s">
        <v>94</v>
      </c>
      <c r="O58" s="9">
        <v>0</v>
      </c>
      <c r="P58" s="9">
        <f t="shared" si="17"/>
        <v>88851873</v>
      </c>
      <c r="Q58" s="5" t="s">
        <v>94</v>
      </c>
      <c r="R58" s="5" t="s">
        <v>94</v>
      </c>
      <c r="S58" s="5" t="s">
        <v>94</v>
      </c>
      <c r="T58" s="5" t="s">
        <v>94</v>
      </c>
      <c r="U58" s="5" t="s">
        <v>94</v>
      </c>
      <c r="V58" s="8" t="s">
        <v>643</v>
      </c>
      <c r="W58" s="10">
        <v>1014198225</v>
      </c>
      <c r="X58" s="10">
        <v>2</v>
      </c>
      <c r="Y58" s="10" t="s">
        <v>104</v>
      </c>
      <c r="Z58" s="10" t="s">
        <v>105</v>
      </c>
      <c r="AA58" s="10" t="s">
        <v>106</v>
      </c>
      <c r="AB58" s="6">
        <v>32541</v>
      </c>
      <c r="AC58" s="5" t="s">
        <v>107</v>
      </c>
      <c r="AD58" s="5" t="s">
        <v>163</v>
      </c>
      <c r="AE58" s="5" t="s">
        <v>108</v>
      </c>
      <c r="AF58" s="5" t="s">
        <v>153</v>
      </c>
      <c r="AG58" s="5" t="s">
        <v>369</v>
      </c>
      <c r="AH58" s="5" t="s">
        <v>111</v>
      </c>
      <c r="AI58" s="5" t="s">
        <v>644</v>
      </c>
      <c r="AJ58" s="34">
        <v>3813000</v>
      </c>
      <c r="AK58" s="5" t="s">
        <v>645</v>
      </c>
      <c r="AL58" s="5" t="s">
        <v>320</v>
      </c>
      <c r="AM58" s="33" t="s">
        <v>646</v>
      </c>
      <c r="AN58" s="5" t="s">
        <v>94</v>
      </c>
      <c r="AO58" s="5" t="s">
        <v>94</v>
      </c>
      <c r="AP58" s="5" t="s">
        <v>94</v>
      </c>
      <c r="AQ58" s="5" t="s">
        <v>94</v>
      </c>
      <c r="AR58" s="12" t="s">
        <v>647</v>
      </c>
      <c r="AS58" s="5">
        <v>64</v>
      </c>
      <c r="AT58" s="6">
        <v>44225</v>
      </c>
      <c r="AU58" s="10" t="s">
        <v>94</v>
      </c>
      <c r="AV58" s="5" t="s">
        <v>94</v>
      </c>
      <c r="AW58" s="10" t="s">
        <v>94</v>
      </c>
      <c r="AX58" s="5" t="s">
        <v>94</v>
      </c>
      <c r="AY58" s="13">
        <v>44225</v>
      </c>
      <c r="AZ58" s="13">
        <v>44558</v>
      </c>
      <c r="BA58" s="5" t="s">
        <v>94</v>
      </c>
      <c r="BB58" s="8" t="str">
        <f t="shared" si="13"/>
        <v>LAURA VALENTINA GOMEZ GUTIERREZ</v>
      </c>
      <c r="BC58" s="14">
        <f t="shared" si="14"/>
        <v>88851873</v>
      </c>
      <c r="BD58" s="14" t="str">
        <f t="shared" si="10"/>
        <v>2 2. Meses</v>
      </c>
      <c r="BE58" s="15">
        <f t="shared" si="11"/>
        <v>11</v>
      </c>
      <c r="BF58" s="9">
        <v>538496</v>
      </c>
      <c r="BG58" s="14">
        <v>8077443</v>
      </c>
      <c r="BH58" s="14">
        <v>8077443</v>
      </c>
      <c r="BI58" s="14">
        <v>8077443</v>
      </c>
      <c r="BJ58" s="14">
        <v>8077443</v>
      </c>
      <c r="BK58" s="14">
        <v>8077443</v>
      </c>
      <c r="BL58" s="16">
        <v>8077443</v>
      </c>
      <c r="BM58" s="17">
        <v>8077443</v>
      </c>
      <c r="BN58" s="16">
        <v>8077443</v>
      </c>
      <c r="BO58" s="18">
        <v>8077443</v>
      </c>
      <c r="BP58" s="18">
        <v>8077443</v>
      </c>
      <c r="BQ58" s="18">
        <v>7538947</v>
      </c>
      <c r="BR58" s="5"/>
      <c r="BS58" s="5"/>
      <c r="BT58" s="5"/>
      <c r="BU58" s="5"/>
      <c r="BV58" s="5"/>
      <c r="BW58" s="5"/>
      <c r="BX58" s="5"/>
      <c r="BY58" s="5"/>
      <c r="BZ58" s="5"/>
      <c r="CA58" s="5"/>
      <c r="CB58" s="16">
        <f t="shared" si="5"/>
        <v>88851873</v>
      </c>
      <c r="CC58" s="19">
        <f t="shared" si="6"/>
        <v>1</v>
      </c>
      <c r="CD58" s="24" t="s">
        <v>117</v>
      </c>
      <c r="CE58" s="25"/>
      <c r="CF58" s="25"/>
      <c r="CG58" s="25"/>
      <c r="CH58" s="25"/>
      <c r="CI58" s="25"/>
      <c r="CJ58" s="25">
        <v>11</v>
      </c>
      <c r="CK58" s="25">
        <v>11</v>
      </c>
      <c r="CL58" s="20" t="s">
        <v>648</v>
      </c>
      <c r="CM58" s="21">
        <v>44559</v>
      </c>
      <c r="CN58" s="9">
        <v>7538947</v>
      </c>
      <c r="CO58" s="9">
        <f t="shared" si="7"/>
        <v>7538947</v>
      </c>
      <c r="CP58" s="14">
        <f t="shared" si="8"/>
        <v>88851873</v>
      </c>
      <c r="CQ58" s="14">
        <f t="shared" si="9"/>
        <v>0</v>
      </c>
      <c r="CR58" s="5"/>
      <c r="CS58" s="5"/>
      <c r="CT58" s="22"/>
      <c r="CU58" s="22"/>
      <c r="CV58" s="22"/>
      <c r="CW58" s="22"/>
      <c r="CX58" s="22"/>
      <c r="CY58" s="22"/>
      <c r="CZ58" s="22"/>
      <c r="DA58" s="22"/>
      <c r="DB58" s="22"/>
      <c r="DC58" s="22"/>
      <c r="DD58" s="22"/>
      <c r="DE58" s="22"/>
      <c r="DF58" s="22"/>
      <c r="DG58" s="22"/>
      <c r="DH58" s="22"/>
      <c r="DI58" s="22"/>
      <c r="DJ58" s="22"/>
      <c r="DK58" s="22"/>
      <c r="DL58" s="22"/>
      <c r="DM58" s="22"/>
    </row>
    <row r="59" spans="1:117" s="23" customFormat="1" ht="72" customHeight="1">
      <c r="A59" s="5" t="s">
        <v>649</v>
      </c>
      <c r="B59" s="8" t="s">
        <v>650</v>
      </c>
      <c r="C59" s="5" t="s">
        <v>97</v>
      </c>
      <c r="D59" s="5" t="s">
        <v>98</v>
      </c>
      <c r="E59" s="5">
        <v>11</v>
      </c>
      <c r="F59" s="74" t="s">
        <v>121</v>
      </c>
      <c r="G59" s="5" t="s">
        <v>122</v>
      </c>
      <c r="H59" s="5">
        <v>1082001052</v>
      </c>
      <c r="I59" s="5">
        <v>86</v>
      </c>
      <c r="J59" s="6">
        <v>44217</v>
      </c>
      <c r="K59" s="5" t="s">
        <v>123</v>
      </c>
      <c r="L59" s="9">
        <v>88851873</v>
      </c>
      <c r="M59" s="9">
        <v>8077443</v>
      </c>
      <c r="N59" s="5" t="s">
        <v>94</v>
      </c>
      <c r="O59" s="9">
        <v>0</v>
      </c>
      <c r="P59" s="9">
        <f t="shared" si="17"/>
        <v>88851873</v>
      </c>
      <c r="Q59" s="5" t="s">
        <v>94</v>
      </c>
      <c r="R59" s="5" t="s">
        <v>94</v>
      </c>
      <c r="S59" s="5" t="s">
        <v>94</v>
      </c>
      <c r="T59" s="5" t="s">
        <v>94</v>
      </c>
      <c r="U59" s="5" t="s">
        <v>94</v>
      </c>
      <c r="V59" s="8" t="s">
        <v>651</v>
      </c>
      <c r="W59" s="10">
        <v>79742919</v>
      </c>
      <c r="X59" s="10">
        <v>4</v>
      </c>
      <c r="Y59" s="10" t="s">
        <v>219</v>
      </c>
      <c r="Z59" s="10" t="s">
        <v>105</v>
      </c>
      <c r="AA59" s="10" t="s">
        <v>106</v>
      </c>
      <c r="AB59" s="6">
        <v>28092</v>
      </c>
      <c r="AC59" s="5" t="s">
        <v>107</v>
      </c>
      <c r="AD59" s="5" t="s">
        <v>163</v>
      </c>
      <c r="AE59" s="5" t="s">
        <v>108</v>
      </c>
      <c r="AF59" s="5" t="s">
        <v>174</v>
      </c>
      <c r="AG59" s="5" t="s">
        <v>531</v>
      </c>
      <c r="AH59" s="5" t="s">
        <v>111</v>
      </c>
      <c r="AI59" s="33" t="s">
        <v>652</v>
      </c>
      <c r="AJ59" s="34">
        <v>3813000</v>
      </c>
      <c r="AK59" s="39" t="s">
        <v>653</v>
      </c>
      <c r="AL59" s="34" t="s">
        <v>654</v>
      </c>
      <c r="AM59" s="34" t="s">
        <v>597</v>
      </c>
      <c r="AN59" s="34" t="s">
        <v>94</v>
      </c>
      <c r="AO59" s="35" t="s">
        <v>94</v>
      </c>
      <c r="AP59" s="35" t="s">
        <v>94</v>
      </c>
      <c r="AQ59" s="35" t="s">
        <v>94</v>
      </c>
      <c r="AR59" s="12" t="s">
        <v>655</v>
      </c>
      <c r="AS59" s="5">
        <v>63</v>
      </c>
      <c r="AT59" s="6">
        <v>44225</v>
      </c>
      <c r="AU59" s="10" t="s">
        <v>94</v>
      </c>
      <c r="AV59" s="5" t="s">
        <v>94</v>
      </c>
      <c r="AW59" s="10" t="s">
        <v>94</v>
      </c>
      <c r="AX59" s="5" t="s">
        <v>94</v>
      </c>
      <c r="AY59" s="13">
        <v>44225</v>
      </c>
      <c r="AZ59" s="13">
        <v>44558</v>
      </c>
      <c r="BA59" s="5" t="s">
        <v>94</v>
      </c>
      <c r="BB59" s="8" t="str">
        <f t="shared" si="13"/>
        <v>JUAN CARLOS BARRERA CASTIBLANCO</v>
      </c>
      <c r="BC59" s="14">
        <f t="shared" si="14"/>
        <v>88851873</v>
      </c>
      <c r="BD59" s="14" t="str">
        <f t="shared" si="10"/>
        <v>2 2. Meses</v>
      </c>
      <c r="BE59" s="15">
        <f t="shared" si="11"/>
        <v>11</v>
      </c>
      <c r="BF59" s="9">
        <v>538496</v>
      </c>
      <c r="BG59" s="14">
        <v>8077443</v>
      </c>
      <c r="BH59" s="14">
        <v>8077443</v>
      </c>
      <c r="BI59" s="14">
        <v>8077443</v>
      </c>
      <c r="BJ59" s="14">
        <v>8077443</v>
      </c>
      <c r="BK59" s="14">
        <v>8077443</v>
      </c>
      <c r="BL59" s="16">
        <v>8077443</v>
      </c>
      <c r="BM59" s="17">
        <v>8077443</v>
      </c>
      <c r="BN59" s="16">
        <v>8077443</v>
      </c>
      <c r="BO59" s="18">
        <v>8077443</v>
      </c>
      <c r="BP59" s="18">
        <v>8077443</v>
      </c>
      <c r="BQ59" s="18">
        <v>7538947</v>
      </c>
      <c r="BR59" s="5"/>
      <c r="BS59" s="5"/>
      <c r="BT59" s="5"/>
      <c r="BU59" s="5"/>
      <c r="BV59" s="5"/>
      <c r="BW59" s="5"/>
      <c r="BX59" s="5"/>
      <c r="BY59" s="5"/>
      <c r="BZ59" s="5"/>
      <c r="CA59" s="5"/>
      <c r="CB59" s="16">
        <f t="shared" si="5"/>
        <v>88851873</v>
      </c>
      <c r="CC59" s="19">
        <f t="shared" si="6"/>
        <v>1</v>
      </c>
      <c r="CD59" s="24" t="s">
        <v>117</v>
      </c>
      <c r="CE59" s="25"/>
      <c r="CF59" s="25"/>
      <c r="CG59" s="25"/>
      <c r="CH59" s="25"/>
      <c r="CI59" s="25"/>
      <c r="CJ59" s="25">
        <v>11</v>
      </c>
      <c r="CK59" s="25">
        <v>11</v>
      </c>
      <c r="CL59" s="20" t="s">
        <v>656</v>
      </c>
      <c r="CM59" s="21">
        <v>44559</v>
      </c>
      <c r="CN59" s="9">
        <v>7538947</v>
      </c>
      <c r="CO59" s="9">
        <f t="shared" si="7"/>
        <v>7538947</v>
      </c>
      <c r="CP59" s="14">
        <f t="shared" si="8"/>
        <v>88851873</v>
      </c>
      <c r="CQ59" s="14">
        <f t="shared" si="9"/>
        <v>0</v>
      </c>
      <c r="CR59" s="5"/>
      <c r="CS59" s="5"/>
      <c r="CT59" s="22"/>
      <c r="CU59" s="22"/>
      <c r="CV59" s="22"/>
      <c r="CW59" s="22"/>
      <c r="CX59" s="22"/>
      <c r="CY59" s="22"/>
      <c r="CZ59" s="22"/>
      <c r="DA59" s="22"/>
      <c r="DB59" s="22"/>
      <c r="DC59" s="22"/>
      <c r="DD59" s="22"/>
      <c r="DE59" s="22"/>
      <c r="DF59" s="22"/>
      <c r="DG59" s="22"/>
      <c r="DH59" s="22"/>
      <c r="DI59" s="22"/>
      <c r="DJ59" s="22"/>
      <c r="DK59" s="22"/>
      <c r="DL59" s="22"/>
      <c r="DM59" s="22"/>
    </row>
    <row r="60" spans="1:117" s="23" customFormat="1" ht="96" customHeight="1">
      <c r="A60" s="5" t="s">
        <v>657</v>
      </c>
      <c r="B60" s="8" t="s">
        <v>658</v>
      </c>
      <c r="C60" s="5" t="s">
        <v>97</v>
      </c>
      <c r="D60" s="5" t="s">
        <v>98</v>
      </c>
      <c r="E60" s="5">
        <v>10</v>
      </c>
      <c r="F60" s="74" t="s">
        <v>149</v>
      </c>
      <c r="G60" s="5" t="s">
        <v>150</v>
      </c>
      <c r="H60" s="5">
        <v>1082001052</v>
      </c>
      <c r="I60" s="5">
        <v>30</v>
      </c>
      <c r="J60" s="6">
        <v>44203</v>
      </c>
      <c r="K60" s="5" t="s">
        <v>123</v>
      </c>
      <c r="L60" s="9">
        <v>80774430</v>
      </c>
      <c r="M60" s="9">
        <v>8077443</v>
      </c>
      <c r="N60" s="6">
        <v>44559</v>
      </c>
      <c r="O60" s="9">
        <v>15347139</v>
      </c>
      <c r="P60" s="9">
        <f t="shared" si="17"/>
        <v>96121569</v>
      </c>
      <c r="Q60" s="5" t="s">
        <v>659</v>
      </c>
      <c r="R60" s="6">
        <v>44559</v>
      </c>
      <c r="S60" s="5" t="s">
        <v>660</v>
      </c>
      <c r="T60" s="53" t="s">
        <v>661</v>
      </c>
      <c r="U60" s="6">
        <v>44301</v>
      </c>
      <c r="V60" s="8" t="s">
        <v>662</v>
      </c>
      <c r="W60" s="10">
        <v>1020725639</v>
      </c>
      <c r="X60" s="10">
        <v>1</v>
      </c>
      <c r="Y60" s="10" t="s">
        <v>104</v>
      </c>
      <c r="Z60" s="10" t="s">
        <v>105</v>
      </c>
      <c r="AA60" s="10" t="s">
        <v>106</v>
      </c>
      <c r="AB60" s="6">
        <v>31838</v>
      </c>
      <c r="AC60" s="5" t="s">
        <v>107</v>
      </c>
      <c r="AD60" s="5" t="s">
        <v>163</v>
      </c>
      <c r="AE60" s="5" t="s">
        <v>108</v>
      </c>
      <c r="AF60" s="5" t="s">
        <v>153</v>
      </c>
      <c r="AG60" s="5" t="s">
        <v>140</v>
      </c>
      <c r="AH60" s="5" t="s">
        <v>111</v>
      </c>
      <c r="AI60" s="5" t="s">
        <v>663</v>
      </c>
      <c r="AJ60" s="34">
        <v>3813000</v>
      </c>
      <c r="AK60" s="5" t="s">
        <v>664</v>
      </c>
      <c r="AL60" s="5" t="s">
        <v>469</v>
      </c>
      <c r="AM60" s="5" t="s">
        <v>582</v>
      </c>
      <c r="AN60" s="34" t="s">
        <v>94</v>
      </c>
      <c r="AO60" s="35" t="s">
        <v>94</v>
      </c>
      <c r="AP60" s="35" t="s">
        <v>94</v>
      </c>
      <c r="AQ60" s="35" t="s">
        <v>94</v>
      </c>
      <c r="AR60" s="12" t="s">
        <v>665</v>
      </c>
      <c r="AS60" s="5">
        <v>71</v>
      </c>
      <c r="AT60" s="6">
        <v>44228</v>
      </c>
      <c r="AU60" s="10">
        <v>341</v>
      </c>
      <c r="AV60" s="6">
        <v>44551</v>
      </c>
      <c r="AW60" s="10">
        <v>369</v>
      </c>
      <c r="AX60" s="6">
        <v>44559</v>
      </c>
      <c r="AY60" s="13">
        <v>44228</v>
      </c>
      <c r="AZ60" s="28">
        <v>44710</v>
      </c>
      <c r="BA60" s="5" t="s">
        <v>94</v>
      </c>
      <c r="BB60" s="8" t="str">
        <f t="shared" si="13"/>
        <v xml:space="preserve">MARÍA MARGARITA RODRÍGUEZ NOPE </v>
      </c>
      <c r="BC60" s="14">
        <f t="shared" si="14"/>
        <v>96121569</v>
      </c>
      <c r="BD60" s="14" t="str">
        <f t="shared" si="10"/>
        <v>2 2. Meses</v>
      </c>
      <c r="BE60" s="15">
        <f t="shared" si="11"/>
        <v>10</v>
      </c>
      <c r="BF60" s="9"/>
      <c r="BG60" s="14">
        <v>8077443</v>
      </c>
      <c r="BH60" s="14">
        <v>8077443</v>
      </c>
      <c r="BI60" s="5"/>
      <c r="BJ60" s="5"/>
      <c r="BK60" s="40"/>
      <c r="BL60" s="16">
        <v>3769473</v>
      </c>
      <c r="BM60" s="17">
        <v>3769473</v>
      </c>
      <c r="BN60" s="16">
        <v>8077443</v>
      </c>
      <c r="BO60" s="18">
        <v>8077443</v>
      </c>
      <c r="BP60" s="18">
        <v>8077443</v>
      </c>
      <c r="BQ60" s="18">
        <v>8077443</v>
      </c>
      <c r="BR60" s="18">
        <v>8077443</v>
      </c>
      <c r="BS60" s="18">
        <v>8077443</v>
      </c>
      <c r="BT60" s="18">
        <v>8077443</v>
      </c>
      <c r="BU60" s="18">
        <v>8077443</v>
      </c>
      <c r="BV60" s="18"/>
      <c r="BW60" s="18">
        <v>7808193</v>
      </c>
      <c r="BX60" s="18"/>
      <c r="BY60" s="18"/>
      <c r="BZ60" s="18"/>
      <c r="CA60" s="5"/>
      <c r="CB60" s="16">
        <f t="shared" si="5"/>
        <v>96121569</v>
      </c>
      <c r="CC60" s="19">
        <f t="shared" si="6"/>
        <v>1</v>
      </c>
      <c r="CD60" s="24" t="s">
        <v>117</v>
      </c>
      <c r="CE60" s="25"/>
      <c r="CF60" s="25"/>
      <c r="CG60" s="25"/>
      <c r="CH60" s="25"/>
      <c r="CI60" s="25"/>
      <c r="CJ60" s="25">
        <v>14</v>
      </c>
      <c r="CK60" s="25">
        <v>14</v>
      </c>
      <c r="CL60" s="20">
        <v>3000557401</v>
      </c>
      <c r="CM60" s="21">
        <v>44767</v>
      </c>
      <c r="CN60" s="9">
        <v>7808193</v>
      </c>
      <c r="CO60" s="9">
        <f t="shared" si="7"/>
        <v>7808193</v>
      </c>
      <c r="CP60" s="14">
        <f t="shared" si="8"/>
        <v>96121569</v>
      </c>
      <c r="CQ60" s="14">
        <f t="shared" si="9"/>
        <v>0</v>
      </c>
      <c r="CR60" s="5"/>
      <c r="CS60" s="5"/>
      <c r="CT60" s="22"/>
      <c r="CU60" s="22"/>
      <c r="CV60" s="22"/>
      <c r="CW60" s="22"/>
      <c r="CX60" s="22"/>
      <c r="CY60" s="22"/>
      <c r="CZ60" s="22"/>
      <c r="DA60" s="22"/>
      <c r="DB60" s="22"/>
      <c r="DC60" s="22"/>
      <c r="DD60" s="22"/>
      <c r="DE60" s="22"/>
      <c r="DF60" s="22"/>
      <c r="DG60" s="22"/>
      <c r="DH60" s="22"/>
      <c r="DI60" s="22"/>
      <c r="DJ60" s="22"/>
      <c r="DK60" s="22"/>
      <c r="DL60" s="22"/>
      <c r="DM60" s="22"/>
    </row>
    <row r="61" spans="1:117" s="23" customFormat="1" ht="96" customHeight="1">
      <c r="A61" s="5" t="s">
        <v>666</v>
      </c>
      <c r="B61" s="8" t="s">
        <v>667</v>
      </c>
      <c r="C61" s="5" t="s">
        <v>97</v>
      </c>
      <c r="D61" s="5" t="s">
        <v>428</v>
      </c>
      <c r="E61" s="5">
        <v>315</v>
      </c>
      <c r="F61" s="74" t="s">
        <v>149</v>
      </c>
      <c r="G61" s="5" t="s">
        <v>150</v>
      </c>
      <c r="H61" s="5">
        <v>1082001052</v>
      </c>
      <c r="I61" s="5">
        <v>63</v>
      </c>
      <c r="J61" s="6">
        <v>44204</v>
      </c>
      <c r="K61" s="5" t="s">
        <v>123</v>
      </c>
      <c r="L61" s="9">
        <v>100233725</v>
      </c>
      <c r="M61" s="9">
        <v>9546069</v>
      </c>
      <c r="N61" s="6">
        <v>44545</v>
      </c>
      <c r="O61" s="9">
        <v>4773035</v>
      </c>
      <c r="P61" s="9">
        <f t="shared" si="17"/>
        <v>105006760</v>
      </c>
      <c r="Q61" s="5" t="s">
        <v>668</v>
      </c>
      <c r="R61" s="6">
        <v>44545</v>
      </c>
      <c r="S61" s="5" t="s">
        <v>669</v>
      </c>
      <c r="T61" s="5" t="s">
        <v>94</v>
      </c>
      <c r="U61" s="5" t="s">
        <v>94</v>
      </c>
      <c r="V61" s="8" t="s">
        <v>670</v>
      </c>
      <c r="W61" s="10">
        <v>1075210390</v>
      </c>
      <c r="X61" s="10">
        <v>2</v>
      </c>
      <c r="Y61" s="10" t="s">
        <v>104</v>
      </c>
      <c r="Z61" s="10" t="s">
        <v>105</v>
      </c>
      <c r="AA61" s="10" t="s">
        <v>106</v>
      </c>
      <c r="AB61" s="6">
        <v>31160</v>
      </c>
      <c r="AC61" s="5" t="s">
        <v>107</v>
      </c>
      <c r="AD61" s="5" t="s">
        <v>634</v>
      </c>
      <c r="AE61" s="5" t="s">
        <v>635</v>
      </c>
      <c r="AF61" s="5" t="s">
        <v>153</v>
      </c>
      <c r="AG61" s="5" t="s">
        <v>140</v>
      </c>
      <c r="AH61" s="5" t="s">
        <v>111</v>
      </c>
      <c r="AI61" s="5" t="s">
        <v>671</v>
      </c>
      <c r="AJ61" s="34">
        <v>3813000</v>
      </c>
      <c r="AK61" s="5" t="s">
        <v>672</v>
      </c>
      <c r="AL61" s="5" t="s">
        <v>654</v>
      </c>
      <c r="AM61" s="5" t="s">
        <v>157</v>
      </c>
      <c r="AN61" s="34" t="s">
        <v>94</v>
      </c>
      <c r="AO61" s="35" t="s">
        <v>94</v>
      </c>
      <c r="AP61" s="35" t="s">
        <v>94</v>
      </c>
      <c r="AQ61" s="35" t="s">
        <v>94</v>
      </c>
      <c r="AR61" s="12" t="s">
        <v>673</v>
      </c>
      <c r="AS61" s="5">
        <v>70</v>
      </c>
      <c r="AT61" s="6">
        <v>44228</v>
      </c>
      <c r="AU61" s="10">
        <v>333</v>
      </c>
      <c r="AV61" s="6">
        <v>44543</v>
      </c>
      <c r="AW61" s="10">
        <v>338</v>
      </c>
      <c r="AX61" s="6">
        <v>44545</v>
      </c>
      <c r="AY61" s="13">
        <v>44228</v>
      </c>
      <c r="AZ61" s="13">
        <v>44560</v>
      </c>
      <c r="BA61" s="5" t="s">
        <v>94</v>
      </c>
      <c r="BB61" s="8" t="str">
        <f t="shared" si="13"/>
        <v>ANYELA VIVIETH MAMIAN RAMOS</v>
      </c>
      <c r="BC61" s="14">
        <f t="shared" si="14"/>
        <v>105006760</v>
      </c>
      <c r="BD61" s="14" t="str">
        <f t="shared" si="10"/>
        <v xml:space="preserve">1.1 Dias </v>
      </c>
      <c r="BE61" s="15">
        <f t="shared" si="11"/>
        <v>315</v>
      </c>
      <c r="BF61" s="9"/>
      <c r="BG61" s="14">
        <v>9546069</v>
      </c>
      <c r="BH61" s="14">
        <v>9546069</v>
      </c>
      <c r="BI61" s="14">
        <v>9546069</v>
      </c>
      <c r="BJ61" s="14">
        <v>9546069</v>
      </c>
      <c r="BK61" s="14">
        <v>9546069</v>
      </c>
      <c r="BL61" s="16">
        <v>9546069</v>
      </c>
      <c r="BM61" s="17">
        <v>9546069</v>
      </c>
      <c r="BN61" s="16">
        <v>9546069</v>
      </c>
      <c r="BO61" s="18">
        <v>9546069</v>
      </c>
      <c r="BP61" s="18">
        <v>9546069</v>
      </c>
      <c r="BQ61" s="18">
        <f>4773035+4773035</f>
        <v>9546070</v>
      </c>
      <c r="BR61" s="5"/>
      <c r="BS61" s="18"/>
      <c r="BT61" s="5"/>
      <c r="BU61" s="18"/>
      <c r="BV61" s="18"/>
      <c r="BW61" s="5"/>
      <c r="BX61" s="5"/>
      <c r="BY61" s="5"/>
      <c r="BZ61" s="5"/>
      <c r="CA61" s="5"/>
      <c r="CB61" s="16">
        <f t="shared" si="5"/>
        <v>105006760</v>
      </c>
      <c r="CC61" s="19">
        <f t="shared" si="6"/>
        <v>1</v>
      </c>
      <c r="CD61" s="24" t="s">
        <v>117</v>
      </c>
      <c r="CE61" s="25"/>
      <c r="CF61" s="25"/>
      <c r="CG61" s="25"/>
      <c r="CH61" s="25"/>
      <c r="CI61" s="25"/>
      <c r="CJ61" s="25">
        <v>11</v>
      </c>
      <c r="CK61" s="25">
        <v>11</v>
      </c>
      <c r="CL61" s="20" t="s">
        <v>674</v>
      </c>
      <c r="CM61" s="21">
        <v>44560</v>
      </c>
      <c r="CN61" s="9">
        <v>4773035</v>
      </c>
      <c r="CO61" s="9">
        <f t="shared" si="7"/>
        <v>4773035</v>
      </c>
      <c r="CP61" s="14">
        <f t="shared" si="8"/>
        <v>105006760</v>
      </c>
      <c r="CQ61" s="14">
        <f t="shared" si="9"/>
        <v>0</v>
      </c>
      <c r="CR61" s="5"/>
      <c r="CS61" s="5"/>
      <c r="CT61" s="22"/>
      <c r="CU61" s="22"/>
      <c r="CV61" s="22"/>
      <c r="CW61" s="22"/>
      <c r="CX61" s="22"/>
      <c r="CY61" s="22"/>
      <c r="CZ61" s="22"/>
      <c r="DA61" s="22"/>
      <c r="DB61" s="22"/>
      <c r="DC61" s="22"/>
      <c r="DD61" s="22"/>
      <c r="DE61" s="22"/>
      <c r="DF61" s="22"/>
      <c r="DG61" s="22"/>
      <c r="DH61" s="22"/>
      <c r="DI61" s="22"/>
      <c r="DJ61" s="22"/>
      <c r="DK61" s="22"/>
      <c r="DL61" s="22"/>
      <c r="DM61" s="22"/>
    </row>
    <row r="62" spans="1:117" s="23" customFormat="1" ht="70.5" customHeight="1">
      <c r="A62" s="5" t="s">
        <v>675</v>
      </c>
      <c r="B62" s="8" t="s">
        <v>676</v>
      </c>
      <c r="C62" s="5" t="s">
        <v>97</v>
      </c>
      <c r="D62" s="5" t="s">
        <v>98</v>
      </c>
      <c r="E62" s="33">
        <v>11</v>
      </c>
      <c r="F62" s="74" t="s">
        <v>121</v>
      </c>
      <c r="G62" s="5" t="s">
        <v>122</v>
      </c>
      <c r="H62" s="5">
        <v>1082001052</v>
      </c>
      <c r="I62" s="33">
        <v>90</v>
      </c>
      <c r="J62" s="54">
        <v>44223</v>
      </c>
      <c r="K62" s="5" t="s">
        <v>123</v>
      </c>
      <c r="L62" s="9">
        <v>56542101</v>
      </c>
      <c r="M62" s="9">
        <v>5140191</v>
      </c>
      <c r="N62" s="5" t="s">
        <v>94</v>
      </c>
      <c r="O62" s="9">
        <v>0</v>
      </c>
      <c r="P62" s="9">
        <f t="shared" si="17"/>
        <v>56542101</v>
      </c>
      <c r="Q62" s="5" t="s">
        <v>94</v>
      </c>
      <c r="R62" s="5" t="s">
        <v>94</v>
      </c>
      <c r="S62" s="5" t="s">
        <v>94</v>
      </c>
      <c r="T62" s="5" t="s">
        <v>94</v>
      </c>
      <c r="U62" s="5" t="s">
        <v>94</v>
      </c>
      <c r="V62" s="55" t="s">
        <v>677</v>
      </c>
      <c r="W62" s="10">
        <v>1020730342</v>
      </c>
      <c r="X62" s="10">
        <v>1</v>
      </c>
      <c r="Y62" s="10" t="s">
        <v>219</v>
      </c>
      <c r="Z62" s="10" t="s">
        <v>105</v>
      </c>
      <c r="AA62" s="10" t="s">
        <v>106</v>
      </c>
      <c r="AB62" s="56">
        <v>32130</v>
      </c>
      <c r="AC62" s="5" t="s">
        <v>107</v>
      </c>
      <c r="AD62" s="5" t="s">
        <v>163</v>
      </c>
      <c r="AE62" s="5" t="s">
        <v>108</v>
      </c>
      <c r="AF62" s="5" t="s">
        <v>125</v>
      </c>
      <c r="AG62" s="5" t="s">
        <v>140</v>
      </c>
      <c r="AH62" s="5" t="s">
        <v>111</v>
      </c>
      <c r="AI62" s="33" t="s">
        <v>678</v>
      </c>
      <c r="AJ62" s="34">
        <v>3813000</v>
      </c>
      <c r="AK62" s="5" t="s">
        <v>679</v>
      </c>
      <c r="AL62" s="33" t="s">
        <v>372</v>
      </c>
      <c r="AM62" s="5" t="s">
        <v>680</v>
      </c>
      <c r="AN62" s="34" t="s">
        <v>94</v>
      </c>
      <c r="AO62" s="35" t="s">
        <v>94</v>
      </c>
      <c r="AP62" s="35" t="s">
        <v>94</v>
      </c>
      <c r="AQ62" s="35" t="s">
        <v>94</v>
      </c>
      <c r="AR62" s="12" t="s">
        <v>681</v>
      </c>
      <c r="AS62" s="33">
        <v>67</v>
      </c>
      <c r="AT62" s="56">
        <v>44228</v>
      </c>
      <c r="AU62" s="10" t="s">
        <v>94</v>
      </c>
      <c r="AV62" s="5" t="s">
        <v>94</v>
      </c>
      <c r="AW62" s="10" t="s">
        <v>94</v>
      </c>
      <c r="AX62" s="5" t="s">
        <v>94</v>
      </c>
      <c r="AY62" s="57">
        <v>44228</v>
      </c>
      <c r="AZ62" s="57">
        <v>44560</v>
      </c>
      <c r="BA62" s="5" t="s">
        <v>94</v>
      </c>
      <c r="BB62" s="8" t="str">
        <f t="shared" si="13"/>
        <v xml:space="preserve">JUAN GABRIEL FERNANDEZ GUZMAN </v>
      </c>
      <c r="BC62" s="14">
        <f t="shared" si="14"/>
        <v>56542101</v>
      </c>
      <c r="BD62" s="14" t="str">
        <f t="shared" si="10"/>
        <v>2 2. Meses</v>
      </c>
      <c r="BE62" s="15">
        <f t="shared" si="11"/>
        <v>11</v>
      </c>
      <c r="BF62" s="9"/>
      <c r="BG62" s="14">
        <v>5140191</v>
      </c>
      <c r="BH62" s="14">
        <v>5140191</v>
      </c>
      <c r="BI62" s="14">
        <v>5140191</v>
      </c>
      <c r="BJ62" s="14">
        <v>5140191</v>
      </c>
      <c r="BK62" s="14">
        <v>5140191</v>
      </c>
      <c r="BL62" s="16">
        <v>5140191</v>
      </c>
      <c r="BM62" s="17">
        <v>5140191</v>
      </c>
      <c r="BN62" s="16">
        <v>5140191</v>
      </c>
      <c r="BO62" s="18">
        <v>5140191</v>
      </c>
      <c r="BP62" s="18">
        <v>5140191</v>
      </c>
      <c r="BQ62" s="18">
        <v>5140191</v>
      </c>
      <c r="BR62" s="5"/>
      <c r="BS62" s="18"/>
      <c r="BT62" s="5"/>
      <c r="BU62" s="18"/>
      <c r="BV62" s="18"/>
      <c r="BW62" s="5"/>
      <c r="BX62" s="5"/>
      <c r="BY62" s="5"/>
      <c r="BZ62" s="5"/>
      <c r="CA62" s="5"/>
      <c r="CB62" s="16">
        <f t="shared" si="5"/>
        <v>56542101</v>
      </c>
      <c r="CC62" s="19">
        <f t="shared" si="6"/>
        <v>1</v>
      </c>
      <c r="CD62" s="24" t="s">
        <v>117</v>
      </c>
      <c r="CE62" s="25"/>
      <c r="CF62" s="25"/>
      <c r="CG62" s="25"/>
      <c r="CH62" s="25"/>
      <c r="CI62" s="25"/>
      <c r="CJ62" s="25">
        <v>10</v>
      </c>
      <c r="CK62" s="25">
        <v>10</v>
      </c>
      <c r="CL62" s="20" t="s">
        <v>682</v>
      </c>
      <c r="CM62" s="21">
        <v>44559</v>
      </c>
      <c r="CN62" s="9">
        <v>5140191</v>
      </c>
      <c r="CO62" s="9">
        <f t="shared" si="7"/>
        <v>5140191</v>
      </c>
      <c r="CP62" s="14">
        <f t="shared" si="8"/>
        <v>56542101</v>
      </c>
      <c r="CQ62" s="14">
        <f t="shared" si="9"/>
        <v>0</v>
      </c>
      <c r="CR62" s="5"/>
      <c r="CS62" s="5"/>
      <c r="CT62" s="22"/>
      <c r="CU62" s="22"/>
      <c r="CV62" s="22"/>
      <c r="CW62" s="22"/>
      <c r="CX62" s="22"/>
      <c r="CY62" s="22"/>
      <c r="CZ62" s="22"/>
      <c r="DA62" s="22"/>
      <c r="DB62" s="22"/>
      <c r="DC62" s="22"/>
      <c r="DD62" s="22"/>
      <c r="DE62" s="22"/>
      <c r="DF62" s="22"/>
      <c r="DG62" s="22"/>
      <c r="DH62" s="22"/>
      <c r="DI62" s="22"/>
      <c r="DJ62" s="22"/>
      <c r="DK62" s="22"/>
      <c r="DL62" s="22"/>
      <c r="DM62" s="22"/>
    </row>
    <row r="63" spans="1:117" s="23" customFormat="1" ht="72" customHeight="1">
      <c r="A63" s="5" t="s">
        <v>683</v>
      </c>
      <c r="B63" s="8" t="s">
        <v>684</v>
      </c>
      <c r="C63" s="5" t="s">
        <v>97</v>
      </c>
      <c r="D63" s="5" t="s">
        <v>428</v>
      </c>
      <c r="E63" s="5">
        <v>315</v>
      </c>
      <c r="F63" s="74">
        <v>131020202030203</v>
      </c>
      <c r="G63" s="5" t="s">
        <v>99</v>
      </c>
      <c r="H63" s="5" t="s">
        <v>94</v>
      </c>
      <c r="I63" s="5">
        <v>89</v>
      </c>
      <c r="J63" s="6">
        <v>44221</v>
      </c>
      <c r="K63" s="5" t="s">
        <v>100</v>
      </c>
      <c r="L63" s="9">
        <v>115654298</v>
      </c>
      <c r="M63" s="9">
        <v>11014695</v>
      </c>
      <c r="N63" s="5" t="s">
        <v>94</v>
      </c>
      <c r="O63" s="9">
        <v>0</v>
      </c>
      <c r="P63" s="9">
        <f t="shared" si="17"/>
        <v>115654298</v>
      </c>
      <c r="Q63" s="5" t="s">
        <v>94</v>
      </c>
      <c r="R63" s="5" t="s">
        <v>94</v>
      </c>
      <c r="S63" s="5" t="s">
        <v>94</v>
      </c>
      <c r="T63" s="5" t="s">
        <v>94</v>
      </c>
      <c r="U63" s="5" t="s">
        <v>94</v>
      </c>
      <c r="V63" s="8" t="s">
        <v>685</v>
      </c>
      <c r="W63" s="10">
        <v>5206563</v>
      </c>
      <c r="X63" s="10">
        <v>9</v>
      </c>
      <c r="Y63" s="10" t="s">
        <v>219</v>
      </c>
      <c r="Z63" s="10" t="s">
        <v>105</v>
      </c>
      <c r="AA63" s="10" t="s">
        <v>106</v>
      </c>
      <c r="AB63" s="56">
        <v>28839</v>
      </c>
      <c r="AC63" s="5" t="s">
        <v>107</v>
      </c>
      <c r="AD63" s="33" t="s">
        <v>520</v>
      </c>
      <c r="AE63" s="5" t="s">
        <v>686</v>
      </c>
      <c r="AF63" s="5" t="s">
        <v>125</v>
      </c>
      <c r="AG63" s="5" t="s">
        <v>256</v>
      </c>
      <c r="AH63" s="5" t="s">
        <v>111</v>
      </c>
      <c r="AI63" s="5" t="s">
        <v>687</v>
      </c>
      <c r="AJ63" s="34">
        <v>3813000</v>
      </c>
      <c r="AK63" s="5" t="s">
        <v>688</v>
      </c>
      <c r="AL63" s="5" t="s">
        <v>689</v>
      </c>
      <c r="AM63" s="5" t="s">
        <v>115</v>
      </c>
      <c r="AN63" s="34" t="s">
        <v>94</v>
      </c>
      <c r="AO63" s="35" t="s">
        <v>94</v>
      </c>
      <c r="AP63" s="35" t="s">
        <v>94</v>
      </c>
      <c r="AQ63" s="35" t="s">
        <v>94</v>
      </c>
      <c r="AR63" s="12" t="s">
        <v>690</v>
      </c>
      <c r="AS63" s="5">
        <v>68</v>
      </c>
      <c r="AT63" s="56">
        <v>44228</v>
      </c>
      <c r="AU63" s="10" t="s">
        <v>94</v>
      </c>
      <c r="AV63" s="5" t="s">
        <v>94</v>
      </c>
      <c r="AW63" s="10" t="s">
        <v>94</v>
      </c>
      <c r="AX63" s="5" t="s">
        <v>94</v>
      </c>
      <c r="AY63" s="57">
        <v>44228</v>
      </c>
      <c r="AZ63" s="57">
        <v>44545</v>
      </c>
      <c r="BA63" s="5" t="s">
        <v>94</v>
      </c>
      <c r="BB63" s="8" t="str">
        <f t="shared" si="13"/>
        <v xml:space="preserve">MIGUEL ERNESTO CAICEDO NAVAS        </v>
      </c>
      <c r="BC63" s="14">
        <f t="shared" si="14"/>
        <v>115654298</v>
      </c>
      <c r="BD63" s="14" t="str">
        <f t="shared" ref="BD63:BD95" si="18">D63</f>
        <v xml:space="preserve">1.1 Dias </v>
      </c>
      <c r="BE63" s="15">
        <f t="shared" si="11"/>
        <v>315</v>
      </c>
      <c r="BF63" s="9"/>
      <c r="BG63" s="14">
        <v>11014695</v>
      </c>
      <c r="BH63" s="14">
        <v>11014695</v>
      </c>
      <c r="BI63" s="14">
        <v>11014695</v>
      </c>
      <c r="BJ63" s="14">
        <v>11014695</v>
      </c>
      <c r="BK63" s="40"/>
      <c r="BL63" s="16">
        <f>11014695+11014695</f>
        <v>22029390</v>
      </c>
      <c r="BM63" s="17">
        <v>11014695</v>
      </c>
      <c r="BN63" s="16">
        <v>11014695</v>
      </c>
      <c r="BO63" s="18">
        <v>11014695</v>
      </c>
      <c r="BP63" s="18">
        <v>11014695</v>
      </c>
      <c r="BQ63" s="18">
        <v>5507348</v>
      </c>
      <c r="BR63" s="5"/>
      <c r="BS63" s="18"/>
      <c r="BT63" s="5"/>
      <c r="BU63" s="18"/>
      <c r="BV63" s="18"/>
      <c r="BW63" s="5"/>
      <c r="BX63" s="5"/>
      <c r="BY63" s="5"/>
      <c r="BZ63" s="5"/>
      <c r="CA63" s="5"/>
      <c r="CB63" s="16">
        <f t="shared" si="5"/>
        <v>115654298</v>
      </c>
      <c r="CC63" s="19">
        <f t="shared" si="6"/>
        <v>1</v>
      </c>
      <c r="CD63" s="24" t="s">
        <v>117</v>
      </c>
      <c r="CE63" s="25"/>
      <c r="CF63" s="25"/>
      <c r="CG63" s="25"/>
      <c r="CH63" s="25"/>
      <c r="CI63" s="25"/>
      <c r="CJ63" s="25">
        <v>10</v>
      </c>
      <c r="CK63" s="25">
        <v>10</v>
      </c>
      <c r="CL63" s="20" t="s">
        <v>691</v>
      </c>
      <c r="CM63" s="21">
        <v>44560</v>
      </c>
      <c r="CN63" s="9">
        <v>5507348</v>
      </c>
      <c r="CO63" s="9">
        <f t="shared" si="7"/>
        <v>5507348</v>
      </c>
      <c r="CP63" s="14">
        <f t="shared" si="8"/>
        <v>115654298</v>
      </c>
      <c r="CQ63" s="14">
        <f t="shared" si="9"/>
        <v>0</v>
      </c>
      <c r="CR63" s="5"/>
      <c r="CS63" s="5"/>
      <c r="CT63" s="22"/>
      <c r="CU63" s="22"/>
      <c r="CV63" s="22"/>
      <c r="CW63" s="22"/>
      <c r="CX63" s="22"/>
      <c r="CY63" s="22"/>
      <c r="CZ63" s="22"/>
      <c r="DA63" s="22"/>
      <c r="DB63" s="22"/>
      <c r="DC63" s="22"/>
      <c r="DD63" s="22"/>
      <c r="DE63" s="22"/>
      <c r="DF63" s="22"/>
      <c r="DG63" s="22"/>
      <c r="DH63" s="22"/>
      <c r="DI63" s="22"/>
      <c r="DJ63" s="22"/>
      <c r="DK63" s="22"/>
      <c r="DL63" s="22"/>
      <c r="DM63" s="22"/>
    </row>
    <row r="64" spans="1:117" s="23" customFormat="1" ht="72" customHeight="1">
      <c r="A64" s="5" t="s">
        <v>692</v>
      </c>
      <c r="B64" s="8" t="s">
        <v>693</v>
      </c>
      <c r="C64" s="5" t="s">
        <v>97</v>
      </c>
      <c r="D64" s="5" t="s">
        <v>98</v>
      </c>
      <c r="E64" s="5">
        <v>11</v>
      </c>
      <c r="F64" s="74">
        <v>131020202030203</v>
      </c>
      <c r="G64" s="5" t="s">
        <v>99</v>
      </c>
      <c r="H64" s="5" t="s">
        <v>94</v>
      </c>
      <c r="I64" s="5">
        <v>66</v>
      </c>
      <c r="J64" s="6">
        <v>44204</v>
      </c>
      <c r="K64" s="5" t="s">
        <v>100</v>
      </c>
      <c r="L64" s="9">
        <v>56542101</v>
      </c>
      <c r="M64" s="9">
        <v>5140191</v>
      </c>
      <c r="N64" s="5" t="s">
        <v>94</v>
      </c>
      <c r="O64" s="9">
        <v>-10280382</v>
      </c>
      <c r="P64" s="9">
        <f t="shared" si="17"/>
        <v>46261719</v>
      </c>
      <c r="Q64" s="5" t="s">
        <v>94</v>
      </c>
      <c r="R64" s="5" t="s">
        <v>94</v>
      </c>
      <c r="S64" s="5" t="s">
        <v>94</v>
      </c>
      <c r="T64" s="5" t="s">
        <v>94</v>
      </c>
      <c r="U64" s="5" t="s">
        <v>94</v>
      </c>
      <c r="V64" s="8" t="s">
        <v>694</v>
      </c>
      <c r="W64" s="10">
        <v>1020743258</v>
      </c>
      <c r="X64" s="10">
        <v>5</v>
      </c>
      <c r="Y64" s="10" t="s">
        <v>104</v>
      </c>
      <c r="Z64" s="10" t="s">
        <v>105</v>
      </c>
      <c r="AA64" s="10" t="s">
        <v>106</v>
      </c>
      <c r="AB64" s="56">
        <v>32535</v>
      </c>
      <c r="AC64" s="5" t="s">
        <v>107</v>
      </c>
      <c r="AD64" s="33" t="s">
        <v>229</v>
      </c>
      <c r="AE64" s="5" t="s">
        <v>695</v>
      </c>
      <c r="AF64" s="5" t="s">
        <v>255</v>
      </c>
      <c r="AG64" s="5" t="s">
        <v>140</v>
      </c>
      <c r="AH64" s="5" t="s">
        <v>111</v>
      </c>
      <c r="AI64" s="5" t="s">
        <v>696</v>
      </c>
      <c r="AJ64" s="34">
        <v>3813000</v>
      </c>
      <c r="AK64" s="5" t="s">
        <v>697</v>
      </c>
      <c r="AL64" s="5" t="s">
        <v>469</v>
      </c>
      <c r="AM64" s="5" t="s">
        <v>115</v>
      </c>
      <c r="AN64" s="34" t="s">
        <v>94</v>
      </c>
      <c r="AO64" s="35" t="s">
        <v>94</v>
      </c>
      <c r="AP64" s="35" t="s">
        <v>94</v>
      </c>
      <c r="AQ64" s="35" t="s">
        <v>94</v>
      </c>
      <c r="AR64" s="12" t="s">
        <v>698</v>
      </c>
      <c r="AS64" s="5">
        <v>69</v>
      </c>
      <c r="AT64" s="6">
        <v>44228</v>
      </c>
      <c r="AU64" s="10" t="s">
        <v>94</v>
      </c>
      <c r="AV64" s="5" t="s">
        <v>94</v>
      </c>
      <c r="AW64" s="10" t="s">
        <v>94</v>
      </c>
      <c r="AX64" s="5" t="s">
        <v>94</v>
      </c>
      <c r="AY64" s="57">
        <v>44228</v>
      </c>
      <c r="AZ64" s="57">
        <v>44500</v>
      </c>
      <c r="BA64" s="5" t="s">
        <v>94</v>
      </c>
      <c r="BB64" s="8" t="str">
        <f t="shared" si="13"/>
        <v xml:space="preserve">MARÍA PAULA TORO ESPITIA </v>
      </c>
      <c r="BC64" s="14">
        <f t="shared" si="14"/>
        <v>46261719</v>
      </c>
      <c r="BD64" s="14" t="str">
        <f t="shared" si="18"/>
        <v>2 2. Meses</v>
      </c>
      <c r="BE64" s="15">
        <f t="shared" ref="BE64:BE95" si="19">E64</f>
        <v>11</v>
      </c>
      <c r="BF64" s="9"/>
      <c r="BG64" s="14">
        <v>5140191</v>
      </c>
      <c r="BH64" s="14">
        <v>5140191</v>
      </c>
      <c r="BI64" s="14">
        <v>5140191</v>
      </c>
      <c r="BJ64" s="14">
        <v>5140191</v>
      </c>
      <c r="BK64" s="14">
        <v>5140191</v>
      </c>
      <c r="BL64" s="16">
        <v>5140191</v>
      </c>
      <c r="BM64" s="17">
        <v>5140191</v>
      </c>
      <c r="BN64" s="16">
        <v>5140191</v>
      </c>
      <c r="BO64" s="18">
        <v>5140191</v>
      </c>
      <c r="BP64" s="18">
        <v>0</v>
      </c>
      <c r="BQ64" s="18">
        <v>0</v>
      </c>
      <c r="BR64" s="5"/>
      <c r="BS64" s="18"/>
      <c r="BT64" s="5"/>
      <c r="BU64" s="18"/>
      <c r="BV64" s="18"/>
      <c r="BW64" s="5"/>
      <c r="BX64" s="5"/>
      <c r="BY64" s="5"/>
      <c r="BZ64" s="5"/>
      <c r="CA64" s="5"/>
      <c r="CB64" s="16">
        <f t="shared" si="5"/>
        <v>46261719</v>
      </c>
      <c r="CC64" s="19">
        <f t="shared" si="6"/>
        <v>1</v>
      </c>
      <c r="CD64" s="24" t="s">
        <v>117</v>
      </c>
      <c r="CE64" s="25"/>
      <c r="CF64" s="25"/>
      <c r="CG64" s="25"/>
      <c r="CH64" s="25"/>
      <c r="CI64" s="25"/>
      <c r="CJ64" s="25">
        <v>12</v>
      </c>
      <c r="CK64" s="25">
        <v>8</v>
      </c>
      <c r="CL64" s="20" t="s">
        <v>699</v>
      </c>
      <c r="CM64" s="21">
        <v>44517</v>
      </c>
      <c r="CN64" s="9">
        <v>5140191</v>
      </c>
      <c r="CO64" s="9">
        <f t="shared" si="7"/>
        <v>5140191</v>
      </c>
      <c r="CP64" s="14">
        <f t="shared" si="8"/>
        <v>46261719</v>
      </c>
      <c r="CQ64" s="14">
        <f t="shared" si="9"/>
        <v>0</v>
      </c>
      <c r="CR64" s="5"/>
      <c r="CS64" s="5"/>
      <c r="CT64" s="22"/>
      <c r="CU64" s="22"/>
      <c r="CV64" s="22"/>
      <c r="CW64" s="22"/>
      <c r="CX64" s="22"/>
      <c r="CY64" s="22"/>
      <c r="CZ64" s="22"/>
      <c r="DA64" s="22"/>
      <c r="DB64" s="22"/>
      <c r="DC64" s="22"/>
      <c r="DD64" s="22"/>
      <c r="DE64" s="22"/>
      <c r="DF64" s="22"/>
      <c r="DG64" s="22"/>
      <c r="DH64" s="22"/>
      <c r="DI64" s="22"/>
      <c r="DJ64" s="22"/>
      <c r="DK64" s="22"/>
      <c r="DL64" s="22"/>
      <c r="DM64" s="22"/>
    </row>
    <row r="65" spans="1:117" s="23" customFormat="1" ht="72" customHeight="1">
      <c r="A65" s="5" t="s">
        <v>700</v>
      </c>
      <c r="B65" s="8" t="s">
        <v>701</v>
      </c>
      <c r="C65" s="5" t="s">
        <v>97</v>
      </c>
      <c r="D65" s="5" t="s">
        <v>98</v>
      </c>
      <c r="E65" s="5">
        <v>10</v>
      </c>
      <c r="F65" s="74" t="s">
        <v>298</v>
      </c>
      <c r="G65" s="5" t="s">
        <v>299</v>
      </c>
      <c r="H65" s="5">
        <v>1082000052</v>
      </c>
      <c r="I65" s="5">
        <v>38</v>
      </c>
      <c r="J65" s="6">
        <v>44203</v>
      </c>
      <c r="K65" s="5" t="s">
        <v>123</v>
      </c>
      <c r="L65" s="9">
        <v>88117560</v>
      </c>
      <c r="M65" s="9">
        <v>8811756</v>
      </c>
      <c r="N65" s="6">
        <v>44476</v>
      </c>
      <c r="O65" s="9">
        <v>4993328</v>
      </c>
      <c r="P65" s="9">
        <f>L65+O65</f>
        <v>93110888</v>
      </c>
      <c r="Q65" s="5" t="s">
        <v>588</v>
      </c>
      <c r="R65" s="6">
        <v>44473</v>
      </c>
      <c r="S65" s="5" t="s">
        <v>702</v>
      </c>
      <c r="T65" s="5" t="s">
        <v>94</v>
      </c>
      <c r="U65" s="5" t="s">
        <v>94</v>
      </c>
      <c r="V65" s="8" t="s">
        <v>703</v>
      </c>
      <c r="W65" s="10">
        <v>11322903</v>
      </c>
      <c r="X65" s="10">
        <v>8</v>
      </c>
      <c r="Y65" s="10" t="s">
        <v>219</v>
      </c>
      <c r="Z65" s="10" t="s">
        <v>105</v>
      </c>
      <c r="AA65" s="10" t="s">
        <v>106</v>
      </c>
      <c r="AB65" s="56">
        <v>27367</v>
      </c>
      <c r="AC65" s="5" t="s">
        <v>107</v>
      </c>
      <c r="AD65" s="33" t="s">
        <v>704</v>
      </c>
      <c r="AE65" s="5" t="s">
        <v>705</v>
      </c>
      <c r="AF65" s="5" t="s">
        <v>706</v>
      </c>
      <c r="AG65" s="5" t="s">
        <v>256</v>
      </c>
      <c r="AH65" s="5" t="s">
        <v>111</v>
      </c>
      <c r="AI65" s="5" t="s">
        <v>707</v>
      </c>
      <c r="AJ65" s="34">
        <v>3813000</v>
      </c>
      <c r="AK65" s="5" t="s">
        <v>708</v>
      </c>
      <c r="AL65" s="5" t="s">
        <v>233</v>
      </c>
      <c r="AM65" s="5" t="s">
        <v>597</v>
      </c>
      <c r="AN65" s="34" t="s">
        <v>94</v>
      </c>
      <c r="AO65" s="35" t="s">
        <v>94</v>
      </c>
      <c r="AP65" s="35" t="s">
        <v>94</v>
      </c>
      <c r="AQ65" s="35" t="s">
        <v>94</v>
      </c>
      <c r="AR65" s="12" t="s">
        <v>709</v>
      </c>
      <c r="AS65" s="5">
        <v>72</v>
      </c>
      <c r="AT65" s="6">
        <v>44228</v>
      </c>
      <c r="AU65" s="10">
        <v>248</v>
      </c>
      <c r="AV65" s="6">
        <v>44435</v>
      </c>
      <c r="AW65" s="10">
        <v>265</v>
      </c>
      <c r="AX65" s="6">
        <v>44476</v>
      </c>
      <c r="AY65" s="13">
        <v>44231</v>
      </c>
      <c r="AZ65" s="13">
        <v>44550</v>
      </c>
      <c r="BA65" s="5" t="s">
        <v>94</v>
      </c>
      <c r="BB65" s="8" t="str">
        <f t="shared" si="13"/>
        <v>FACCELLO ARGEL MANJARRES</v>
      </c>
      <c r="BC65" s="14">
        <f t="shared" si="14"/>
        <v>93110888</v>
      </c>
      <c r="BD65" s="14" t="str">
        <f t="shared" si="18"/>
        <v>2 2. Meses</v>
      </c>
      <c r="BE65" s="15">
        <f t="shared" si="19"/>
        <v>10</v>
      </c>
      <c r="BF65" s="9"/>
      <c r="BG65" s="14">
        <v>7930580</v>
      </c>
      <c r="BH65" s="14">
        <v>8811756</v>
      </c>
      <c r="BI65" s="14">
        <v>8811756</v>
      </c>
      <c r="BJ65" s="14">
        <v>8811756</v>
      </c>
      <c r="BK65" s="14">
        <v>8811756</v>
      </c>
      <c r="BL65" s="16">
        <v>8811756</v>
      </c>
      <c r="BM65" s="17">
        <v>8811756</v>
      </c>
      <c r="BN65" s="16">
        <v>8811756</v>
      </c>
      <c r="BO65" s="18">
        <v>8811756</v>
      </c>
      <c r="BP65" s="18">
        <v>8811756</v>
      </c>
      <c r="BQ65" s="18">
        <f>881176+4993328</f>
        <v>5874504</v>
      </c>
      <c r="BR65" s="5"/>
      <c r="BS65" s="18"/>
      <c r="BT65" s="5"/>
      <c r="BU65" s="18"/>
      <c r="BV65" s="18"/>
      <c r="BW65" s="5"/>
      <c r="BX65" s="5"/>
      <c r="BY65" s="5"/>
      <c r="BZ65" s="5"/>
      <c r="CA65" s="5"/>
      <c r="CB65" s="16">
        <f t="shared" si="5"/>
        <v>93110888</v>
      </c>
      <c r="CC65" s="19">
        <f t="shared" si="6"/>
        <v>1</v>
      </c>
      <c r="CD65" s="24" t="s">
        <v>117</v>
      </c>
      <c r="CE65" s="25"/>
      <c r="CF65" s="25"/>
      <c r="CG65" s="25"/>
      <c r="CH65" s="25"/>
      <c r="CI65" s="25"/>
      <c r="CJ65" s="25">
        <v>11</v>
      </c>
      <c r="CK65" s="25">
        <v>11</v>
      </c>
      <c r="CL65" s="20" t="s">
        <v>710</v>
      </c>
      <c r="CM65" s="21">
        <v>44560</v>
      </c>
      <c r="CN65" s="9">
        <v>4993328</v>
      </c>
      <c r="CO65" s="9">
        <f t="shared" si="7"/>
        <v>4993328</v>
      </c>
      <c r="CP65" s="14">
        <f t="shared" si="8"/>
        <v>93110888</v>
      </c>
      <c r="CQ65" s="14">
        <f t="shared" si="9"/>
        <v>0</v>
      </c>
      <c r="CR65" s="5"/>
      <c r="CS65" s="5"/>
      <c r="CT65" s="22"/>
      <c r="CU65" s="22"/>
      <c r="CV65" s="22"/>
      <c r="CW65" s="22"/>
      <c r="CX65" s="22"/>
      <c r="CY65" s="22"/>
      <c r="CZ65" s="22"/>
      <c r="DA65" s="22"/>
      <c r="DB65" s="22"/>
      <c r="DC65" s="22"/>
      <c r="DD65" s="22"/>
      <c r="DE65" s="22"/>
      <c r="DF65" s="22"/>
      <c r="DG65" s="22"/>
      <c r="DH65" s="22"/>
      <c r="DI65" s="22"/>
      <c r="DJ65" s="22"/>
      <c r="DK65" s="22"/>
      <c r="DL65" s="22"/>
      <c r="DM65" s="22"/>
    </row>
    <row r="66" spans="1:117" s="23" customFormat="1" ht="96" customHeight="1">
      <c r="A66" s="5" t="s">
        <v>712</v>
      </c>
      <c r="B66" s="8" t="s">
        <v>713</v>
      </c>
      <c r="C66" s="5" t="s">
        <v>97</v>
      </c>
      <c r="D66" s="5" t="s">
        <v>98</v>
      </c>
      <c r="E66" s="5">
        <v>8</v>
      </c>
      <c r="F66" s="74" t="s">
        <v>149</v>
      </c>
      <c r="G66" s="5" t="s">
        <v>150</v>
      </c>
      <c r="H66" s="5">
        <v>1082001052</v>
      </c>
      <c r="I66" s="5">
        <v>80</v>
      </c>
      <c r="J66" s="6">
        <v>44211</v>
      </c>
      <c r="K66" s="5" t="s">
        <v>123</v>
      </c>
      <c r="L66" s="9">
        <v>64619544</v>
      </c>
      <c r="M66" s="9">
        <v>8077443</v>
      </c>
      <c r="N66" s="5" t="s">
        <v>94</v>
      </c>
      <c r="O66" s="9">
        <v>0</v>
      </c>
      <c r="P66" s="9">
        <f>L66+O66</f>
        <v>64619544</v>
      </c>
      <c r="Q66" s="5" t="s">
        <v>94</v>
      </c>
      <c r="R66" s="5" t="s">
        <v>94</v>
      </c>
      <c r="S66" s="5" t="s">
        <v>94</v>
      </c>
      <c r="T66" s="5" t="s">
        <v>94</v>
      </c>
      <c r="U66" s="5" t="s">
        <v>94</v>
      </c>
      <c r="V66" s="8" t="s">
        <v>714</v>
      </c>
      <c r="W66" s="10">
        <v>1110451323</v>
      </c>
      <c r="X66" s="10">
        <v>9</v>
      </c>
      <c r="Y66" s="10" t="s">
        <v>104</v>
      </c>
      <c r="Z66" s="10" t="s">
        <v>105</v>
      </c>
      <c r="AA66" s="10" t="s">
        <v>106</v>
      </c>
      <c r="AB66" s="56">
        <v>31665</v>
      </c>
      <c r="AC66" s="5" t="s">
        <v>107</v>
      </c>
      <c r="AD66" s="33" t="s">
        <v>380</v>
      </c>
      <c r="AE66" s="5" t="s">
        <v>715</v>
      </c>
      <c r="AF66" s="5" t="s">
        <v>174</v>
      </c>
      <c r="AG66" s="5" t="s">
        <v>256</v>
      </c>
      <c r="AH66" s="5" t="s">
        <v>111</v>
      </c>
      <c r="AI66" s="5" t="s">
        <v>716</v>
      </c>
      <c r="AJ66" s="34">
        <v>3813000</v>
      </c>
      <c r="AK66" s="5" t="s">
        <v>717</v>
      </c>
      <c r="AL66" s="5" t="s">
        <v>718</v>
      </c>
      <c r="AM66" s="5" t="s">
        <v>470</v>
      </c>
      <c r="AN66" s="34" t="s">
        <v>94</v>
      </c>
      <c r="AO66" s="35" t="s">
        <v>94</v>
      </c>
      <c r="AP66" s="35" t="s">
        <v>94</v>
      </c>
      <c r="AQ66" s="35" t="s">
        <v>94</v>
      </c>
      <c r="AR66" s="12" t="s">
        <v>719</v>
      </c>
      <c r="AS66" s="5">
        <v>73</v>
      </c>
      <c r="AT66" s="6">
        <v>44230</v>
      </c>
      <c r="AU66" s="10" t="s">
        <v>94</v>
      </c>
      <c r="AV66" s="5" t="s">
        <v>94</v>
      </c>
      <c r="AW66" s="10" t="s">
        <v>94</v>
      </c>
      <c r="AX66" s="5" t="s">
        <v>94</v>
      </c>
      <c r="AY66" s="13">
        <v>44232</v>
      </c>
      <c r="AZ66" s="13">
        <v>44473</v>
      </c>
      <c r="BA66" s="5" t="s">
        <v>94</v>
      </c>
      <c r="BB66" s="8" t="str">
        <f t="shared" si="13"/>
        <v xml:space="preserve">DIANA MARCELA ALVARADO DELGADILLO </v>
      </c>
      <c r="BC66" s="14">
        <f t="shared" si="14"/>
        <v>64619544</v>
      </c>
      <c r="BD66" s="14" t="str">
        <f t="shared" si="18"/>
        <v>2 2. Meses</v>
      </c>
      <c r="BE66" s="15">
        <f t="shared" si="19"/>
        <v>8</v>
      </c>
      <c r="BF66" s="9"/>
      <c r="BG66" s="14">
        <v>7000450</v>
      </c>
      <c r="BH66" s="14">
        <v>8077443</v>
      </c>
      <c r="BI66" s="14">
        <v>8077443</v>
      </c>
      <c r="BJ66" s="14">
        <v>8077443</v>
      </c>
      <c r="BK66" s="14">
        <v>8077443</v>
      </c>
      <c r="BL66" s="16">
        <v>8077443</v>
      </c>
      <c r="BM66" s="17">
        <v>8077443</v>
      </c>
      <c r="BN66" s="16">
        <v>8077443</v>
      </c>
      <c r="BO66" s="18">
        <v>1076993</v>
      </c>
      <c r="BP66" s="18">
        <v>0</v>
      </c>
      <c r="BQ66" s="18">
        <v>0</v>
      </c>
      <c r="BR66" s="5"/>
      <c r="BS66" s="18"/>
      <c r="BT66" s="5"/>
      <c r="BU66" s="18"/>
      <c r="BV66" s="18"/>
      <c r="BW66" s="5"/>
      <c r="BX66" s="5"/>
      <c r="BY66" s="5"/>
      <c r="BZ66" s="5"/>
      <c r="CA66" s="5"/>
      <c r="CB66" s="16">
        <f t="shared" si="5"/>
        <v>64619544</v>
      </c>
      <c r="CC66" s="19">
        <f t="shared" si="6"/>
        <v>1</v>
      </c>
      <c r="CD66" s="24" t="s">
        <v>117</v>
      </c>
      <c r="CE66" s="25"/>
      <c r="CF66" s="25"/>
      <c r="CG66" s="25"/>
      <c r="CH66" s="25"/>
      <c r="CI66" s="25"/>
      <c r="CJ66" s="25">
        <v>9</v>
      </c>
      <c r="CK66" s="25">
        <v>8</v>
      </c>
      <c r="CL66" s="20" t="s">
        <v>720</v>
      </c>
      <c r="CM66" s="21">
        <v>44509</v>
      </c>
      <c r="CN66" s="9">
        <v>1076993</v>
      </c>
      <c r="CO66" s="9">
        <f t="shared" si="7"/>
        <v>1076993</v>
      </c>
      <c r="CP66" s="14">
        <f t="shared" si="8"/>
        <v>64619544</v>
      </c>
      <c r="CQ66" s="14">
        <f t="shared" si="9"/>
        <v>0</v>
      </c>
      <c r="CR66" s="5"/>
      <c r="CS66" s="5"/>
      <c r="CT66" s="22"/>
      <c r="CU66" s="22"/>
      <c r="CV66" s="22"/>
      <c r="CW66" s="22"/>
      <c r="CX66" s="22"/>
      <c r="CY66" s="22"/>
      <c r="CZ66" s="22"/>
      <c r="DA66" s="22"/>
      <c r="DB66" s="22"/>
      <c r="DC66" s="22"/>
      <c r="DD66" s="22"/>
      <c r="DE66" s="22"/>
      <c r="DF66" s="22"/>
      <c r="DG66" s="22"/>
      <c r="DH66" s="22"/>
      <c r="DI66" s="22"/>
      <c r="DJ66" s="22"/>
      <c r="DK66" s="22"/>
      <c r="DL66" s="22"/>
      <c r="DM66" s="22"/>
    </row>
    <row r="67" spans="1:117" s="23" customFormat="1" ht="72" customHeight="1">
      <c r="A67" s="5" t="s">
        <v>721</v>
      </c>
      <c r="B67" s="8" t="s">
        <v>722</v>
      </c>
      <c r="C67" s="5" t="s">
        <v>97</v>
      </c>
      <c r="D67" s="5" t="s">
        <v>428</v>
      </c>
      <c r="E67" s="5">
        <v>320</v>
      </c>
      <c r="F67" s="74">
        <v>131020202030203</v>
      </c>
      <c r="G67" s="5" t="s">
        <v>99</v>
      </c>
      <c r="H67" s="5" t="s">
        <v>94</v>
      </c>
      <c r="I67" s="5">
        <v>92</v>
      </c>
      <c r="J67" s="6">
        <v>44223</v>
      </c>
      <c r="K67" s="5" t="s">
        <v>100</v>
      </c>
      <c r="L67" s="9">
        <v>46996032</v>
      </c>
      <c r="M67" s="9">
        <v>4405878</v>
      </c>
      <c r="N67" s="5" t="s">
        <v>94</v>
      </c>
      <c r="O67" s="9">
        <v>0</v>
      </c>
      <c r="P67" s="9">
        <f t="shared" ref="P67:P68" si="20">L67+O67</f>
        <v>46996032</v>
      </c>
      <c r="Q67" s="5" t="s">
        <v>94</v>
      </c>
      <c r="R67" s="5" t="s">
        <v>94</v>
      </c>
      <c r="S67" s="5" t="s">
        <v>94</v>
      </c>
      <c r="T67" s="5" t="s">
        <v>94</v>
      </c>
      <c r="U67" s="5" t="s">
        <v>94</v>
      </c>
      <c r="V67" s="8" t="s">
        <v>723</v>
      </c>
      <c r="W67" s="10">
        <v>1010229515</v>
      </c>
      <c r="X67" s="10">
        <v>3</v>
      </c>
      <c r="Y67" s="10" t="s">
        <v>104</v>
      </c>
      <c r="Z67" s="10" t="s">
        <v>105</v>
      </c>
      <c r="AA67" s="10" t="s">
        <v>106</v>
      </c>
      <c r="AB67" s="56">
        <v>35311</v>
      </c>
      <c r="AC67" s="5" t="s">
        <v>107</v>
      </c>
      <c r="AD67" s="5" t="s">
        <v>163</v>
      </c>
      <c r="AE67" s="5" t="s">
        <v>108</v>
      </c>
      <c r="AF67" s="5" t="s">
        <v>125</v>
      </c>
      <c r="AG67" s="5" t="s">
        <v>256</v>
      </c>
      <c r="AH67" s="5" t="s">
        <v>111</v>
      </c>
      <c r="AI67" s="5" t="s">
        <v>724</v>
      </c>
      <c r="AJ67" s="34">
        <v>3813000</v>
      </c>
      <c r="AK67" s="5" t="s">
        <v>725</v>
      </c>
      <c r="AL67" s="5" t="s">
        <v>320</v>
      </c>
      <c r="AM67" s="5" t="s">
        <v>470</v>
      </c>
      <c r="AN67" s="34" t="s">
        <v>94</v>
      </c>
      <c r="AO67" s="35" t="s">
        <v>94</v>
      </c>
      <c r="AP67" s="35" t="s">
        <v>94</v>
      </c>
      <c r="AQ67" s="35" t="s">
        <v>94</v>
      </c>
      <c r="AR67" s="12" t="s">
        <v>726</v>
      </c>
      <c r="AS67" s="5">
        <v>74</v>
      </c>
      <c r="AT67" s="6">
        <v>44231</v>
      </c>
      <c r="AU67" s="10" t="s">
        <v>94</v>
      </c>
      <c r="AV67" s="5" t="s">
        <v>94</v>
      </c>
      <c r="AW67" s="10" t="s">
        <v>94</v>
      </c>
      <c r="AX67" s="5" t="s">
        <v>94</v>
      </c>
      <c r="AY67" s="13">
        <v>44236</v>
      </c>
      <c r="AZ67" s="13">
        <v>44558</v>
      </c>
      <c r="BA67" s="5" t="s">
        <v>94</v>
      </c>
      <c r="BB67" s="8" t="str">
        <f t="shared" ref="BB67:BB98" si="21">V67</f>
        <v xml:space="preserve">KATHERINE MEDINA CHACÓN </v>
      </c>
      <c r="BC67" s="14">
        <f t="shared" ref="BC67:BC98" si="22">P67</f>
        <v>46996032</v>
      </c>
      <c r="BD67" s="14" t="str">
        <f t="shared" si="18"/>
        <v xml:space="preserve">1.1 Dias </v>
      </c>
      <c r="BE67" s="15">
        <f t="shared" si="19"/>
        <v>320</v>
      </c>
      <c r="BF67" s="9"/>
      <c r="BG67" s="14">
        <v>3230977</v>
      </c>
      <c r="BH67" s="14">
        <v>4405878</v>
      </c>
      <c r="BI67" s="14">
        <v>4405878</v>
      </c>
      <c r="BJ67" s="14">
        <v>4405878</v>
      </c>
      <c r="BK67" s="14">
        <v>4405878</v>
      </c>
      <c r="BL67" s="16">
        <v>4405878</v>
      </c>
      <c r="BM67" s="17">
        <v>4405878</v>
      </c>
      <c r="BN67" s="16">
        <v>4405878</v>
      </c>
      <c r="BO67" s="18">
        <v>4405878</v>
      </c>
      <c r="BP67" s="18">
        <v>4405878</v>
      </c>
      <c r="BQ67" s="18">
        <v>4112153</v>
      </c>
      <c r="BR67" s="5"/>
      <c r="BS67" s="18"/>
      <c r="BT67" s="5"/>
      <c r="BU67" s="18"/>
      <c r="BV67" s="18"/>
      <c r="BW67" s="5"/>
      <c r="BX67" s="5"/>
      <c r="BY67" s="5"/>
      <c r="BZ67" s="5"/>
      <c r="CA67" s="5"/>
      <c r="CB67" s="16">
        <f t="shared" si="5"/>
        <v>46996032</v>
      </c>
      <c r="CC67" s="19">
        <f t="shared" si="6"/>
        <v>1</v>
      </c>
      <c r="CD67" s="24" t="s">
        <v>117</v>
      </c>
      <c r="CE67" s="25"/>
      <c r="CF67" s="25"/>
      <c r="CG67" s="25"/>
      <c r="CH67" s="25"/>
      <c r="CI67" s="25"/>
      <c r="CJ67" s="25">
        <v>10</v>
      </c>
      <c r="CK67" s="25">
        <v>10</v>
      </c>
      <c r="CL67" s="20" t="s">
        <v>727</v>
      </c>
      <c r="CM67" s="21">
        <v>44560</v>
      </c>
      <c r="CN67" s="9">
        <v>4112153</v>
      </c>
      <c r="CO67" s="9">
        <f t="shared" si="7"/>
        <v>4112153</v>
      </c>
      <c r="CP67" s="14">
        <f t="shared" si="8"/>
        <v>46996032</v>
      </c>
      <c r="CQ67" s="14">
        <f t="shared" si="9"/>
        <v>0</v>
      </c>
      <c r="CR67" s="5"/>
      <c r="CS67" s="5"/>
      <c r="CT67" s="22"/>
      <c r="CU67" s="22"/>
      <c r="CV67" s="22"/>
      <c r="CW67" s="22"/>
      <c r="CX67" s="22"/>
      <c r="CY67" s="22"/>
      <c r="CZ67" s="22"/>
      <c r="DA67" s="22"/>
      <c r="DB67" s="22"/>
      <c r="DC67" s="22"/>
      <c r="DD67" s="22"/>
      <c r="DE67" s="22"/>
      <c r="DF67" s="22"/>
      <c r="DG67" s="22"/>
      <c r="DH67" s="22"/>
      <c r="DI67" s="22"/>
      <c r="DJ67" s="22"/>
      <c r="DK67" s="22"/>
      <c r="DL67" s="22"/>
      <c r="DM67" s="22"/>
    </row>
    <row r="68" spans="1:117" s="23" customFormat="1" ht="81.75" customHeight="1">
      <c r="A68" s="5" t="s">
        <v>728</v>
      </c>
      <c r="B68" s="8" t="s">
        <v>729</v>
      </c>
      <c r="C68" s="5" t="s">
        <v>97</v>
      </c>
      <c r="D68" s="5" t="s">
        <v>428</v>
      </c>
      <c r="E68" s="5">
        <v>320</v>
      </c>
      <c r="F68" s="74">
        <v>131020202030203</v>
      </c>
      <c r="G68" s="5" t="s">
        <v>99</v>
      </c>
      <c r="H68" s="5" t="s">
        <v>94</v>
      </c>
      <c r="I68" s="5">
        <v>98</v>
      </c>
      <c r="J68" s="6">
        <v>44228</v>
      </c>
      <c r="K68" s="5" t="s">
        <v>100</v>
      </c>
      <c r="L68" s="9">
        <v>117490080</v>
      </c>
      <c r="M68" s="9">
        <v>11014695</v>
      </c>
      <c r="N68" s="5" t="s">
        <v>94</v>
      </c>
      <c r="O68" s="9">
        <v>0</v>
      </c>
      <c r="P68" s="9">
        <f t="shared" si="20"/>
        <v>117490080</v>
      </c>
      <c r="Q68" s="5" t="s">
        <v>94</v>
      </c>
      <c r="R68" s="5" t="s">
        <v>94</v>
      </c>
      <c r="S68" s="5" t="s">
        <v>94</v>
      </c>
      <c r="T68" s="5" t="s">
        <v>94</v>
      </c>
      <c r="U68" s="5" t="s">
        <v>94</v>
      </c>
      <c r="V68" s="8" t="s">
        <v>730</v>
      </c>
      <c r="W68" s="10">
        <v>1116247853</v>
      </c>
      <c r="X68" s="10">
        <v>9</v>
      </c>
      <c r="Y68" s="10" t="s">
        <v>219</v>
      </c>
      <c r="Z68" s="10" t="s">
        <v>105</v>
      </c>
      <c r="AA68" s="10" t="s">
        <v>106</v>
      </c>
      <c r="AB68" s="56">
        <v>33060</v>
      </c>
      <c r="AC68" s="5" t="s">
        <v>107</v>
      </c>
      <c r="AD68" s="33" t="s">
        <v>380</v>
      </c>
      <c r="AE68" s="5" t="s">
        <v>731</v>
      </c>
      <c r="AF68" s="5" t="s">
        <v>125</v>
      </c>
      <c r="AG68" s="5" t="s">
        <v>732</v>
      </c>
      <c r="AH68" s="5" t="s">
        <v>111</v>
      </c>
      <c r="AI68" s="5" t="s">
        <v>733</v>
      </c>
      <c r="AJ68" s="34">
        <v>3813000</v>
      </c>
      <c r="AK68" s="5" t="s">
        <v>734</v>
      </c>
      <c r="AL68" s="5" t="s">
        <v>596</v>
      </c>
      <c r="AM68" s="5" t="s">
        <v>115</v>
      </c>
      <c r="AN68" s="34" t="s">
        <v>94</v>
      </c>
      <c r="AO68" s="35" t="s">
        <v>94</v>
      </c>
      <c r="AP68" s="35" t="s">
        <v>94</v>
      </c>
      <c r="AQ68" s="35" t="s">
        <v>94</v>
      </c>
      <c r="AR68" s="12" t="s">
        <v>735</v>
      </c>
      <c r="AS68" s="5">
        <v>78</v>
      </c>
      <c r="AT68" s="6">
        <v>44235</v>
      </c>
      <c r="AU68" s="10" t="s">
        <v>94</v>
      </c>
      <c r="AV68" s="5" t="s">
        <v>94</v>
      </c>
      <c r="AW68" s="10" t="s">
        <v>94</v>
      </c>
      <c r="AX68" s="5" t="s">
        <v>94</v>
      </c>
      <c r="AY68" s="13">
        <v>44236</v>
      </c>
      <c r="AZ68" s="13">
        <v>44558</v>
      </c>
      <c r="BA68" s="5" t="s">
        <v>736</v>
      </c>
      <c r="BB68" s="8" t="str">
        <f t="shared" si="21"/>
        <v xml:space="preserve">CRISTHIAN FELIPE  YARCE BARRAGÁN </v>
      </c>
      <c r="BC68" s="14">
        <f t="shared" si="22"/>
        <v>117490080</v>
      </c>
      <c r="BD68" s="14" t="str">
        <f t="shared" si="18"/>
        <v xml:space="preserve">1.1 Dias </v>
      </c>
      <c r="BE68" s="15">
        <f t="shared" si="19"/>
        <v>320</v>
      </c>
      <c r="BF68" s="9"/>
      <c r="BG68" s="14">
        <v>8077443</v>
      </c>
      <c r="BH68" s="14">
        <v>11014695</v>
      </c>
      <c r="BI68" s="14">
        <v>11014695</v>
      </c>
      <c r="BJ68" s="14">
        <v>11014695</v>
      </c>
      <c r="BK68" s="14">
        <v>11014695</v>
      </c>
      <c r="BL68" s="16">
        <v>11014695</v>
      </c>
      <c r="BM68" s="17">
        <v>11014695</v>
      </c>
      <c r="BN68" s="16">
        <v>11014695</v>
      </c>
      <c r="BO68" s="18">
        <v>11014695</v>
      </c>
      <c r="BP68" s="18">
        <v>11014695</v>
      </c>
      <c r="BQ68" s="18">
        <v>10280382</v>
      </c>
      <c r="BR68" s="5"/>
      <c r="BS68" s="18"/>
      <c r="BT68" s="5"/>
      <c r="BU68" s="18"/>
      <c r="BV68" s="18"/>
      <c r="BW68" s="5"/>
      <c r="BX68" s="5"/>
      <c r="BY68" s="5"/>
      <c r="BZ68" s="5"/>
      <c r="CA68" s="5"/>
      <c r="CB68" s="16">
        <f t="shared" si="5"/>
        <v>117490080</v>
      </c>
      <c r="CC68" s="19">
        <f t="shared" si="6"/>
        <v>1</v>
      </c>
      <c r="CD68" s="24" t="s">
        <v>117</v>
      </c>
      <c r="CE68" s="25"/>
      <c r="CF68" s="25"/>
      <c r="CG68" s="25"/>
      <c r="CH68" s="25"/>
      <c r="CI68" s="25"/>
      <c r="CJ68" s="25">
        <v>11</v>
      </c>
      <c r="CK68" s="25">
        <v>11</v>
      </c>
      <c r="CL68" s="20" t="s">
        <v>737</v>
      </c>
      <c r="CM68" s="21">
        <v>44560</v>
      </c>
      <c r="CN68" s="9">
        <v>10280382</v>
      </c>
      <c r="CO68" s="9">
        <f t="shared" si="7"/>
        <v>10280382</v>
      </c>
      <c r="CP68" s="14">
        <f t="shared" si="8"/>
        <v>117490080</v>
      </c>
      <c r="CQ68" s="14">
        <f t="shared" si="9"/>
        <v>0</v>
      </c>
      <c r="CR68" s="5"/>
      <c r="CS68" s="5"/>
      <c r="CT68" s="22"/>
      <c r="CU68" s="22"/>
      <c r="CV68" s="22"/>
      <c r="CW68" s="22"/>
      <c r="CX68" s="22"/>
      <c r="CY68" s="22"/>
      <c r="CZ68" s="22"/>
      <c r="DA68" s="22"/>
      <c r="DB68" s="22"/>
      <c r="DC68" s="22"/>
      <c r="DD68" s="22"/>
      <c r="DE68" s="22"/>
      <c r="DF68" s="22"/>
      <c r="DG68" s="22"/>
      <c r="DH68" s="22"/>
      <c r="DI68" s="22"/>
      <c r="DJ68" s="22"/>
      <c r="DK68" s="22"/>
      <c r="DL68" s="22"/>
      <c r="DM68" s="22"/>
    </row>
    <row r="69" spans="1:117" s="23" customFormat="1" ht="81.75" customHeight="1">
      <c r="A69" s="5" t="s">
        <v>738</v>
      </c>
      <c r="B69" s="8" t="s">
        <v>739</v>
      </c>
      <c r="C69" s="5" t="s">
        <v>97</v>
      </c>
      <c r="D69" s="5" t="s">
        <v>98</v>
      </c>
      <c r="E69" s="5">
        <v>5</v>
      </c>
      <c r="F69" s="74" t="s">
        <v>149</v>
      </c>
      <c r="G69" s="5" t="s">
        <v>150</v>
      </c>
      <c r="H69" s="5">
        <v>1082001052</v>
      </c>
      <c r="I69" s="5">
        <v>43</v>
      </c>
      <c r="J69" s="6">
        <v>44203</v>
      </c>
      <c r="K69" s="5" t="s">
        <v>123</v>
      </c>
      <c r="L69" s="9">
        <v>47730345</v>
      </c>
      <c r="M69" s="9">
        <v>9546069</v>
      </c>
      <c r="N69" s="5" t="s">
        <v>94</v>
      </c>
      <c r="O69" s="9">
        <v>0</v>
      </c>
      <c r="P69" s="9">
        <f t="shared" ref="P69:P71" si="23">L69+O69</f>
        <v>47730345</v>
      </c>
      <c r="Q69" s="5" t="s">
        <v>94</v>
      </c>
      <c r="R69" s="5" t="s">
        <v>94</v>
      </c>
      <c r="S69" s="5" t="s">
        <v>94</v>
      </c>
      <c r="T69" s="5" t="s">
        <v>94</v>
      </c>
      <c r="U69" s="5" t="s">
        <v>94</v>
      </c>
      <c r="V69" s="8" t="s">
        <v>740</v>
      </c>
      <c r="W69" s="10">
        <v>80037123</v>
      </c>
      <c r="X69" s="10">
        <v>9</v>
      </c>
      <c r="Y69" s="10" t="s">
        <v>219</v>
      </c>
      <c r="Z69" s="10" t="s">
        <v>105</v>
      </c>
      <c r="AA69" s="10" t="s">
        <v>106</v>
      </c>
      <c r="AB69" s="56">
        <v>29114</v>
      </c>
      <c r="AC69" s="5" t="s">
        <v>107</v>
      </c>
      <c r="AD69" s="5" t="s">
        <v>163</v>
      </c>
      <c r="AE69" s="5" t="s">
        <v>108</v>
      </c>
      <c r="AF69" s="5" t="s">
        <v>174</v>
      </c>
      <c r="AG69" s="5" t="s">
        <v>256</v>
      </c>
      <c r="AH69" s="5" t="s">
        <v>111</v>
      </c>
      <c r="AI69" s="5" t="s">
        <v>741</v>
      </c>
      <c r="AJ69" s="34">
        <v>3813000</v>
      </c>
      <c r="AK69" s="5" t="s">
        <v>742</v>
      </c>
      <c r="AL69" s="5" t="s">
        <v>718</v>
      </c>
      <c r="AM69" s="5" t="s">
        <v>115</v>
      </c>
      <c r="AN69" s="34" t="s">
        <v>94</v>
      </c>
      <c r="AO69" s="35" t="s">
        <v>94</v>
      </c>
      <c r="AP69" s="35" t="s">
        <v>94</v>
      </c>
      <c r="AQ69" s="35" t="s">
        <v>94</v>
      </c>
      <c r="AR69" s="12" t="s">
        <v>743</v>
      </c>
      <c r="AS69" s="5">
        <v>75</v>
      </c>
      <c r="AT69" s="6">
        <v>44232</v>
      </c>
      <c r="AU69" s="10" t="s">
        <v>94</v>
      </c>
      <c r="AV69" s="5" t="s">
        <v>94</v>
      </c>
      <c r="AW69" s="10" t="s">
        <v>94</v>
      </c>
      <c r="AX69" s="5" t="s">
        <v>94</v>
      </c>
      <c r="AY69" s="13">
        <v>44237</v>
      </c>
      <c r="AZ69" s="13">
        <v>44386</v>
      </c>
      <c r="BA69" s="5" t="s">
        <v>94</v>
      </c>
      <c r="BB69" s="8" t="str">
        <f t="shared" si="21"/>
        <v>DIEGO DAVID BARRAGÁN FERRO</v>
      </c>
      <c r="BC69" s="14">
        <f t="shared" si="22"/>
        <v>47730345</v>
      </c>
      <c r="BD69" s="14" t="str">
        <f t="shared" si="18"/>
        <v>2 2. Meses</v>
      </c>
      <c r="BE69" s="15">
        <f t="shared" si="19"/>
        <v>5</v>
      </c>
      <c r="BF69" s="9"/>
      <c r="BG69" s="14">
        <v>6682248</v>
      </c>
      <c r="BH69" s="14">
        <v>9546069</v>
      </c>
      <c r="BI69" s="14">
        <v>9546069</v>
      </c>
      <c r="BJ69" s="14">
        <v>9546069</v>
      </c>
      <c r="BK69" s="14">
        <v>9546069</v>
      </c>
      <c r="BL69" s="16">
        <v>2863821</v>
      </c>
      <c r="BM69" s="5"/>
      <c r="BN69" s="16"/>
      <c r="BO69" s="18"/>
      <c r="BP69" s="18">
        <v>0</v>
      </c>
      <c r="BQ69" s="18">
        <v>0</v>
      </c>
      <c r="BR69" s="5"/>
      <c r="BS69" s="18"/>
      <c r="BT69" s="5"/>
      <c r="BU69" s="18"/>
      <c r="BV69" s="18"/>
      <c r="BW69" s="5"/>
      <c r="BX69" s="5"/>
      <c r="BY69" s="5"/>
      <c r="BZ69" s="5"/>
      <c r="CA69" s="5"/>
      <c r="CB69" s="16">
        <f t="shared" si="5"/>
        <v>47730345</v>
      </c>
      <c r="CC69" s="19">
        <f t="shared" si="6"/>
        <v>1</v>
      </c>
      <c r="CD69" s="24" t="s">
        <v>117</v>
      </c>
      <c r="CE69" s="30"/>
      <c r="CF69" s="30"/>
      <c r="CG69" s="30"/>
      <c r="CH69" s="30"/>
      <c r="CI69" s="30"/>
      <c r="CJ69" s="30">
        <v>6</v>
      </c>
      <c r="CK69" s="30">
        <v>7</v>
      </c>
      <c r="CL69" s="20" t="e">
        <v>#N/A</v>
      </c>
      <c r="CM69" s="21" t="e">
        <v>#N/A</v>
      </c>
      <c r="CN69" s="9">
        <v>0</v>
      </c>
      <c r="CO69" s="9">
        <f t="shared" si="7"/>
        <v>0</v>
      </c>
      <c r="CP69" s="14">
        <f t="shared" si="8"/>
        <v>47730345</v>
      </c>
      <c r="CQ69" s="14">
        <f t="shared" si="9"/>
        <v>0</v>
      </c>
      <c r="CR69" s="5"/>
      <c r="CS69" s="5"/>
      <c r="CT69" s="22"/>
      <c r="CU69" s="22"/>
      <c r="CV69" s="22"/>
      <c r="CW69" s="22"/>
      <c r="CX69" s="22"/>
      <c r="CY69" s="22"/>
      <c r="CZ69" s="22"/>
      <c r="DA69" s="22"/>
      <c r="DB69" s="22"/>
      <c r="DC69" s="22"/>
      <c r="DD69" s="22"/>
      <c r="DE69" s="22"/>
      <c r="DF69" s="22"/>
      <c r="DG69" s="22"/>
      <c r="DH69" s="22"/>
      <c r="DI69" s="22"/>
      <c r="DJ69" s="22"/>
      <c r="DK69" s="22"/>
      <c r="DL69" s="22"/>
      <c r="DM69" s="31"/>
    </row>
    <row r="70" spans="1:117" s="23" customFormat="1" ht="72" customHeight="1">
      <c r="A70" s="5" t="s">
        <v>744</v>
      </c>
      <c r="B70" s="8" t="s">
        <v>745</v>
      </c>
      <c r="C70" s="5" t="s">
        <v>97</v>
      </c>
      <c r="D70" s="5" t="s">
        <v>98</v>
      </c>
      <c r="E70" s="5">
        <v>10</v>
      </c>
      <c r="F70" s="74" t="s">
        <v>298</v>
      </c>
      <c r="G70" s="5" t="s">
        <v>299</v>
      </c>
      <c r="H70" s="5">
        <v>1082000052</v>
      </c>
      <c r="I70" s="5">
        <v>77</v>
      </c>
      <c r="J70" s="6">
        <v>44204</v>
      </c>
      <c r="K70" s="5" t="s">
        <v>123</v>
      </c>
      <c r="L70" s="9">
        <v>66088170</v>
      </c>
      <c r="M70" s="9">
        <v>6608817</v>
      </c>
      <c r="N70" s="6">
        <v>44473</v>
      </c>
      <c r="O70" s="9">
        <v>4626172</v>
      </c>
      <c r="P70" s="9">
        <f t="shared" si="23"/>
        <v>70714342</v>
      </c>
      <c r="Q70" s="5" t="s">
        <v>746</v>
      </c>
      <c r="R70" s="6">
        <v>44468</v>
      </c>
      <c r="S70" s="5" t="s">
        <v>747</v>
      </c>
      <c r="T70" s="5" t="s">
        <v>94</v>
      </c>
      <c r="U70" s="5" t="s">
        <v>94</v>
      </c>
      <c r="V70" s="8" t="s">
        <v>748</v>
      </c>
      <c r="W70" s="10">
        <v>17327183</v>
      </c>
      <c r="X70" s="10">
        <v>6</v>
      </c>
      <c r="Y70" s="10" t="s">
        <v>219</v>
      </c>
      <c r="Z70" s="10" t="s">
        <v>105</v>
      </c>
      <c r="AA70" s="10" t="s">
        <v>106</v>
      </c>
      <c r="AB70" s="56">
        <v>23097</v>
      </c>
      <c r="AC70" s="5" t="s">
        <v>107</v>
      </c>
      <c r="AD70" s="33" t="s">
        <v>704</v>
      </c>
      <c r="AE70" s="5" t="s">
        <v>749</v>
      </c>
      <c r="AF70" s="5" t="s">
        <v>153</v>
      </c>
      <c r="AG70" s="5" t="s">
        <v>140</v>
      </c>
      <c r="AH70" s="5" t="s">
        <v>111</v>
      </c>
      <c r="AI70" s="5" t="s">
        <v>750</v>
      </c>
      <c r="AJ70" s="34">
        <v>3813000</v>
      </c>
      <c r="AK70" s="5" t="s">
        <v>751</v>
      </c>
      <c r="AL70" s="5" t="s">
        <v>752</v>
      </c>
      <c r="AM70" s="5" t="s">
        <v>597</v>
      </c>
      <c r="AN70" s="5" t="s">
        <v>94</v>
      </c>
      <c r="AO70" s="5" t="s">
        <v>94</v>
      </c>
      <c r="AP70" s="5" t="s">
        <v>94</v>
      </c>
      <c r="AQ70" s="5" t="s">
        <v>94</v>
      </c>
      <c r="AR70" s="12" t="s">
        <v>753</v>
      </c>
      <c r="AS70" s="5">
        <v>80</v>
      </c>
      <c r="AT70" s="6">
        <v>44236</v>
      </c>
      <c r="AU70" s="5">
        <v>246</v>
      </c>
      <c r="AV70" s="6">
        <v>44435</v>
      </c>
      <c r="AW70" s="5">
        <v>259</v>
      </c>
      <c r="AX70" s="6">
        <v>44473</v>
      </c>
      <c r="AY70" s="13">
        <v>44237</v>
      </c>
      <c r="AZ70" s="13">
        <v>44560</v>
      </c>
      <c r="BA70" s="5" t="s">
        <v>94</v>
      </c>
      <c r="BB70" s="8" t="str">
        <f t="shared" si="21"/>
        <v>FERNANDO BERNAL ROCHA</v>
      </c>
      <c r="BC70" s="14">
        <f t="shared" si="22"/>
        <v>70714342</v>
      </c>
      <c r="BD70" s="14" t="str">
        <f t="shared" si="18"/>
        <v>2 2. Meses</v>
      </c>
      <c r="BE70" s="15">
        <f t="shared" si="19"/>
        <v>10</v>
      </c>
      <c r="BF70" s="9"/>
      <c r="BG70" s="14">
        <v>4626172</v>
      </c>
      <c r="BH70" s="14">
        <v>6608817</v>
      </c>
      <c r="BI70" s="14">
        <v>6608817</v>
      </c>
      <c r="BJ70" s="14">
        <v>6608817</v>
      </c>
      <c r="BK70" s="14">
        <v>6608817</v>
      </c>
      <c r="BL70" s="16">
        <v>6608817</v>
      </c>
      <c r="BM70" s="17">
        <v>6608817</v>
      </c>
      <c r="BN70" s="16">
        <v>6608817</v>
      </c>
      <c r="BO70" s="18">
        <v>6608817</v>
      </c>
      <c r="BP70" s="18">
        <v>6608817</v>
      </c>
      <c r="BQ70" s="18">
        <f>1982645+4626172</f>
        <v>6608817</v>
      </c>
      <c r="BR70" s="5"/>
      <c r="BS70" s="18"/>
      <c r="BT70" s="5"/>
      <c r="BU70" s="18"/>
      <c r="BV70" s="18"/>
      <c r="BW70" s="5"/>
      <c r="BX70" s="5"/>
      <c r="BY70" s="5"/>
      <c r="BZ70" s="5"/>
      <c r="CA70" s="5"/>
      <c r="CB70" s="16">
        <f t="shared" si="5"/>
        <v>70714342</v>
      </c>
      <c r="CC70" s="19">
        <f t="shared" si="6"/>
        <v>1</v>
      </c>
      <c r="CD70" s="24" t="s">
        <v>117</v>
      </c>
      <c r="CE70" s="25"/>
      <c r="CF70" s="25"/>
      <c r="CG70" s="25"/>
      <c r="CH70" s="25"/>
      <c r="CI70" s="25"/>
      <c r="CJ70" s="25">
        <v>12</v>
      </c>
      <c r="CK70" s="25">
        <v>12</v>
      </c>
      <c r="CL70" s="20" t="s">
        <v>754</v>
      </c>
      <c r="CM70" s="21">
        <v>44560</v>
      </c>
      <c r="CN70" s="9">
        <v>4626172</v>
      </c>
      <c r="CO70" s="9">
        <f t="shared" si="7"/>
        <v>4626172</v>
      </c>
      <c r="CP70" s="14">
        <f t="shared" si="8"/>
        <v>70714342</v>
      </c>
      <c r="CQ70" s="14">
        <f t="shared" si="9"/>
        <v>0</v>
      </c>
      <c r="CR70" s="5"/>
      <c r="CS70" s="5"/>
      <c r="CT70" s="22"/>
      <c r="CU70" s="22"/>
      <c r="CV70" s="22"/>
      <c r="CW70" s="22"/>
      <c r="CX70" s="22"/>
      <c r="CY70" s="22"/>
      <c r="CZ70" s="22"/>
      <c r="DA70" s="22"/>
      <c r="DB70" s="22"/>
      <c r="DC70" s="22"/>
      <c r="DD70" s="22"/>
      <c r="DE70" s="22"/>
      <c r="DF70" s="22"/>
      <c r="DG70" s="22"/>
      <c r="DH70" s="22"/>
      <c r="DI70" s="22"/>
      <c r="DJ70" s="22"/>
      <c r="DK70" s="22"/>
      <c r="DL70" s="22"/>
      <c r="DM70" s="22"/>
    </row>
    <row r="71" spans="1:117" s="23" customFormat="1" ht="84" customHeight="1">
      <c r="A71" s="5" t="s">
        <v>755</v>
      </c>
      <c r="B71" s="8" t="s">
        <v>756</v>
      </c>
      <c r="C71" s="5" t="s">
        <v>97</v>
      </c>
      <c r="D71" s="5" t="s">
        <v>98</v>
      </c>
      <c r="E71" s="5">
        <v>10</v>
      </c>
      <c r="F71" s="74" t="s">
        <v>149</v>
      </c>
      <c r="G71" s="5" t="s">
        <v>150</v>
      </c>
      <c r="H71" s="5">
        <v>1082001052</v>
      </c>
      <c r="I71" s="5">
        <v>79</v>
      </c>
      <c r="J71" s="6">
        <v>44211</v>
      </c>
      <c r="K71" s="5" t="s">
        <v>123</v>
      </c>
      <c r="L71" s="9">
        <v>102803820</v>
      </c>
      <c r="M71" s="9">
        <v>10280382</v>
      </c>
      <c r="N71" s="5" t="s">
        <v>94</v>
      </c>
      <c r="O71" s="9">
        <v>0</v>
      </c>
      <c r="P71" s="9">
        <f t="shared" si="23"/>
        <v>102803820</v>
      </c>
      <c r="Q71" s="5" t="s">
        <v>94</v>
      </c>
      <c r="R71" s="5" t="s">
        <v>94</v>
      </c>
      <c r="S71" s="5" t="s">
        <v>94</v>
      </c>
      <c r="T71" s="5" t="s">
        <v>94</v>
      </c>
      <c r="U71" s="5" t="s">
        <v>94</v>
      </c>
      <c r="V71" s="8" t="s">
        <v>757</v>
      </c>
      <c r="W71" s="10">
        <v>8646253</v>
      </c>
      <c r="X71" s="10">
        <v>9</v>
      </c>
      <c r="Y71" s="10" t="s">
        <v>219</v>
      </c>
      <c r="Z71" s="10" t="s">
        <v>105</v>
      </c>
      <c r="AA71" s="10" t="s">
        <v>106</v>
      </c>
      <c r="AB71" s="58">
        <v>29791</v>
      </c>
      <c r="AC71" s="33" t="s">
        <v>107</v>
      </c>
      <c r="AD71" s="33" t="s">
        <v>502</v>
      </c>
      <c r="AE71" s="5" t="s">
        <v>758</v>
      </c>
      <c r="AF71" s="5" t="s">
        <v>255</v>
      </c>
      <c r="AG71" s="5" t="s">
        <v>256</v>
      </c>
      <c r="AH71" s="5" t="s">
        <v>111</v>
      </c>
      <c r="AI71" s="5" t="s">
        <v>759</v>
      </c>
      <c r="AJ71" s="34">
        <v>3813000</v>
      </c>
      <c r="AK71" s="5" t="s">
        <v>760</v>
      </c>
      <c r="AL71" s="5" t="s">
        <v>761</v>
      </c>
      <c r="AM71" s="5" t="s">
        <v>224</v>
      </c>
      <c r="AN71" s="5" t="s">
        <v>94</v>
      </c>
      <c r="AO71" s="5" t="s">
        <v>94</v>
      </c>
      <c r="AP71" s="5" t="s">
        <v>94</v>
      </c>
      <c r="AQ71" s="5" t="s">
        <v>94</v>
      </c>
      <c r="AR71" s="12" t="s">
        <v>762</v>
      </c>
      <c r="AS71" s="5">
        <v>79</v>
      </c>
      <c r="AT71" s="6">
        <v>44236</v>
      </c>
      <c r="AU71" s="5" t="s">
        <v>94</v>
      </c>
      <c r="AV71" s="5" t="s">
        <v>94</v>
      </c>
      <c r="AW71" s="5" t="s">
        <v>94</v>
      </c>
      <c r="AX71" s="5" t="s">
        <v>94</v>
      </c>
      <c r="AY71" s="13">
        <v>44239</v>
      </c>
      <c r="AZ71" s="13">
        <v>44541</v>
      </c>
      <c r="BA71" s="5" t="s">
        <v>94</v>
      </c>
      <c r="BB71" s="8" t="str">
        <f t="shared" si="21"/>
        <v>DAVID ALONSO ROA SALGUERO</v>
      </c>
      <c r="BC71" s="14">
        <f t="shared" si="22"/>
        <v>102803820</v>
      </c>
      <c r="BD71" s="14" t="str">
        <f t="shared" si="18"/>
        <v>2 2. Meses</v>
      </c>
      <c r="BE71" s="15">
        <f t="shared" si="19"/>
        <v>10</v>
      </c>
      <c r="BF71" s="9"/>
      <c r="BG71" s="14">
        <v>6510908</v>
      </c>
      <c r="BH71" s="14">
        <v>10280382</v>
      </c>
      <c r="BI71" s="14">
        <v>10280382</v>
      </c>
      <c r="BJ71" s="14">
        <v>10280382</v>
      </c>
      <c r="BK71" s="14">
        <v>10280382</v>
      </c>
      <c r="BL71" s="16">
        <v>10280382</v>
      </c>
      <c r="BM71" s="17">
        <v>10280382</v>
      </c>
      <c r="BN71" s="16">
        <v>10280382</v>
      </c>
      <c r="BO71" s="18">
        <v>10280382</v>
      </c>
      <c r="BP71" s="18">
        <v>10280382</v>
      </c>
      <c r="BQ71" s="18"/>
      <c r="BR71" s="18">
        <v>3769474</v>
      </c>
      <c r="BS71" s="18"/>
      <c r="BT71" s="5"/>
      <c r="BU71" s="18"/>
      <c r="BV71" s="18"/>
      <c r="BW71" s="5"/>
      <c r="BX71" s="5"/>
      <c r="BY71" s="5"/>
      <c r="BZ71" s="5"/>
      <c r="CA71" s="5"/>
      <c r="CB71" s="16">
        <f t="shared" si="5"/>
        <v>102803820</v>
      </c>
      <c r="CC71" s="19">
        <f t="shared" si="6"/>
        <v>1</v>
      </c>
      <c r="CD71" s="24" t="s">
        <v>117</v>
      </c>
      <c r="CE71" s="25"/>
      <c r="CF71" s="25"/>
      <c r="CG71" s="25"/>
      <c r="CH71" s="25"/>
      <c r="CI71" s="25"/>
      <c r="CJ71" s="25">
        <v>11</v>
      </c>
      <c r="CK71" s="25">
        <v>11</v>
      </c>
      <c r="CL71" s="20" t="s">
        <v>763</v>
      </c>
      <c r="CM71" s="21">
        <v>44610</v>
      </c>
      <c r="CN71" s="9">
        <v>3769474</v>
      </c>
      <c r="CO71" s="9">
        <f t="shared" si="7"/>
        <v>3769474</v>
      </c>
      <c r="CP71" s="14">
        <f t="shared" si="8"/>
        <v>102803820</v>
      </c>
      <c r="CQ71" s="14">
        <f t="shared" si="9"/>
        <v>0</v>
      </c>
      <c r="CR71" s="5"/>
      <c r="CS71" s="5"/>
      <c r="CT71" s="22"/>
      <c r="CU71" s="22"/>
      <c r="CV71" s="22"/>
      <c r="CW71" s="22"/>
      <c r="CX71" s="22"/>
      <c r="CY71" s="22"/>
      <c r="CZ71" s="22"/>
      <c r="DA71" s="22"/>
      <c r="DB71" s="22"/>
      <c r="DC71" s="22"/>
      <c r="DD71" s="22"/>
      <c r="DE71" s="22"/>
      <c r="DF71" s="22"/>
      <c r="DG71" s="22"/>
      <c r="DH71" s="22"/>
      <c r="DI71" s="22"/>
      <c r="DJ71" s="22"/>
      <c r="DK71" s="22"/>
      <c r="DL71" s="22"/>
      <c r="DM71" s="22"/>
    </row>
    <row r="72" spans="1:117" s="23" customFormat="1" ht="86.25" customHeight="1">
      <c r="A72" s="5" t="s">
        <v>764</v>
      </c>
      <c r="B72" s="8" t="s">
        <v>765</v>
      </c>
      <c r="C72" s="5" t="s">
        <v>97</v>
      </c>
      <c r="D72" s="5" t="s">
        <v>98</v>
      </c>
      <c r="E72" s="5">
        <v>10</v>
      </c>
      <c r="F72" s="74" t="s">
        <v>298</v>
      </c>
      <c r="G72" s="5" t="s">
        <v>299</v>
      </c>
      <c r="H72" s="5">
        <v>1082000052</v>
      </c>
      <c r="I72" s="5">
        <v>40</v>
      </c>
      <c r="J72" s="6">
        <v>44203</v>
      </c>
      <c r="K72" s="5" t="s">
        <v>123</v>
      </c>
      <c r="L72" s="9">
        <v>88117560</v>
      </c>
      <c r="M72" s="9">
        <v>8811756</v>
      </c>
      <c r="N72" s="6">
        <v>44473</v>
      </c>
      <c r="O72" s="9">
        <v>4405878</v>
      </c>
      <c r="P72" s="9">
        <f t="shared" ref="P72:P77" si="24">L72+O72</f>
        <v>92523438</v>
      </c>
      <c r="Q72" s="5" t="s">
        <v>766</v>
      </c>
      <c r="R72" s="6">
        <v>44468</v>
      </c>
      <c r="S72" s="5" t="s">
        <v>430</v>
      </c>
      <c r="T72" s="5" t="s">
        <v>94</v>
      </c>
      <c r="U72" s="5" t="s">
        <v>94</v>
      </c>
      <c r="V72" s="8" t="s">
        <v>767</v>
      </c>
      <c r="W72" s="10">
        <v>25273125</v>
      </c>
      <c r="X72" s="10">
        <v>4</v>
      </c>
      <c r="Y72" s="10" t="s">
        <v>104</v>
      </c>
      <c r="Z72" s="10" t="s">
        <v>105</v>
      </c>
      <c r="AA72" s="10" t="s">
        <v>106</v>
      </c>
      <c r="AB72" s="56">
        <v>28073</v>
      </c>
      <c r="AC72" s="33" t="s">
        <v>107</v>
      </c>
      <c r="AD72" s="33" t="s">
        <v>768</v>
      </c>
      <c r="AE72" s="5" t="s">
        <v>769</v>
      </c>
      <c r="AF72" s="5" t="s">
        <v>125</v>
      </c>
      <c r="AG72" s="5" t="s">
        <v>770</v>
      </c>
      <c r="AH72" s="5" t="s">
        <v>111</v>
      </c>
      <c r="AI72" s="5" t="s">
        <v>771</v>
      </c>
      <c r="AJ72" s="34">
        <v>3813000</v>
      </c>
      <c r="AK72" s="5" t="s">
        <v>772</v>
      </c>
      <c r="AL72" s="5" t="s">
        <v>402</v>
      </c>
      <c r="AM72" s="5" t="s">
        <v>773</v>
      </c>
      <c r="AN72" s="5" t="s">
        <v>94</v>
      </c>
      <c r="AO72" s="5" t="s">
        <v>94</v>
      </c>
      <c r="AP72" s="5" t="s">
        <v>94</v>
      </c>
      <c r="AQ72" s="5" t="s">
        <v>94</v>
      </c>
      <c r="AR72" s="12" t="s">
        <v>774</v>
      </c>
      <c r="AS72" s="5">
        <v>84</v>
      </c>
      <c r="AT72" s="6">
        <v>44237</v>
      </c>
      <c r="AU72" s="5">
        <v>249</v>
      </c>
      <c r="AV72" s="6">
        <v>44438</v>
      </c>
      <c r="AW72" s="5">
        <v>258</v>
      </c>
      <c r="AX72" s="6">
        <v>44473</v>
      </c>
      <c r="AY72" s="13">
        <v>44243</v>
      </c>
      <c r="AZ72" s="13">
        <v>44560</v>
      </c>
      <c r="BA72" s="5" t="s">
        <v>94</v>
      </c>
      <c r="BB72" s="8" t="str">
        <f t="shared" si="21"/>
        <v>LUZ HELENA CHICANGANA VIDAL</v>
      </c>
      <c r="BC72" s="14">
        <f t="shared" si="22"/>
        <v>92523438</v>
      </c>
      <c r="BD72" s="14" t="str">
        <f t="shared" si="18"/>
        <v>2 2. Meses</v>
      </c>
      <c r="BE72" s="15">
        <f t="shared" si="19"/>
        <v>10</v>
      </c>
      <c r="BF72" s="9"/>
      <c r="BG72" s="14">
        <v>4405878</v>
      </c>
      <c r="BH72" s="14">
        <v>8811756</v>
      </c>
      <c r="BI72" s="14">
        <v>8811756</v>
      </c>
      <c r="BJ72" s="14">
        <v>8811756</v>
      </c>
      <c r="BK72" s="14">
        <v>8811756</v>
      </c>
      <c r="BL72" s="16">
        <v>8811756</v>
      </c>
      <c r="BM72" s="5"/>
      <c r="BN72" s="16">
        <v>17623512</v>
      </c>
      <c r="BO72" s="18">
        <v>8811756</v>
      </c>
      <c r="BP72" s="18">
        <f>8811756+4405878+4405878</f>
        <v>17623512</v>
      </c>
      <c r="BQ72" s="18">
        <v>0</v>
      </c>
      <c r="BR72" s="5"/>
      <c r="BS72" s="18"/>
      <c r="BT72" s="5"/>
      <c r="BU72" s="18"/>
      <c r="BV72" s="18"/>
      <c r="BW72" s="5"/>
      <c r="BX72" s="5"/>
      <c r="BY72" s="5"/>
      <c r="BZ72" s="5"/>
      <c r="CA72" s="5"/>
      <c r="CB72" s="16">
        <f t="shared" si="5"/>
        <v>92523438</v>
      </c>
      <c r="CC72" s="19">
        <f t="shared" si="6"/>
        <v>1</v>
      </c>
      <c r="CD72" s="24" t="s">
        <v>117</v>
      </c>
      <c r="CE72" s="25"/>
      <c r="CF72" s="25"/>
      <c r="CG72" s="25"/>
      <c r="CH72" s="25"/>
      <c r="CI72" s="25"/>
      <c r="CJ72" s="25">
        <v>11</v>
      </c>
      <c r="CK72" s="25">
        <v>11</v>
      </c>
      <c r="CL72" s="20" t="s">
        <v>775</v>
      </c>
      <c r="CM72" s="21">
        <v>44554</v>
      </c>
      <c r="CN72" s="9">
        <v>4405878</v>
      </c>
      <c r="CO72" s="9">
        <f t="shared" si="7"/>
        <v>4405878</v>
      </c>
      <c r="CP72" s="14">
        <f t="shared" si="8"/>
        <v>92523438</v>
      </c>
      <c r="CQ72" s="14">
        <f t="shared" si="9"/>
        <v>0</v>
      </c>
      <c r="CR72" s="5"/>
      <c r="CS72" s="5"/>
      <c r="CT72" s="22"/>
      <c r="CU72" s="22"/>
      <c r="CV72" s="22"/>
      <c r="CW72" s="22"/>
      <c r="CX72" s="22"/>
      <c r="CY72" s="22"/>
      <c r="CZ72" s="22"/>
      <c r="DA72" s="22"/>
      <c r="DB72" s="22"/>
      <c r="DC72" s="22"/>
      <c r="DD72" s="22"/>
      <c r="DE72" s="22"/>
      <c r="DF72" s="22"/>
      <c r="DG72" s="22"/>
      <c r="DH72" s="22"/>
      <c r="DI72" s="22"/>
      <c r="DJ72" s="22"/>
      <c r="DK72" s="22"/>
      <c r="DL72" s="22"/>
      <c r="DM72" s="22"/>
    </row>
    <row r="73" spans="1:117" s="23" customFormat="1" ht="72" customHeight="1">
      <c r="A73" s="5" t="s">
        <v>776</v>
      </c>
      <c r="B73" s="8" t="s">
        <v>777</v>
      </c>
      <c r="C73" s="5" t="s">
        <v>97</v>
      </c>
      <c r="D73" s="5" t="s">
        <v>98</v>
      </c>
      <c r="E73" s="5">
        <v>10</v>
      </c>
      <c r="F73" s="74" t="s">
        <v>298</v>
      </c>
      <c r="G73" s="5" t="s">
        <v>299</v>
      </c>
      <c r="H73" s="5">
        <v>1082000052</v>
      </c>
      <c r="I73" s="5">
        <v>37</v>
      </c>
      <c r="J73" s="6">
        <v>44203</v>
      </c>
      <c r="K73" s="5" t="s">
        <v>123</v>
      </c>
      <c r="L73" s="9">
        <v>73431300</v>
      </c>
      <c r="M73" s="9">
        <v>7343130</v>
      </c>
      <c r="N73" s="6">
        <v>44473</v>
      </c>
      <c r="O73" s="9">
        <v>3916336</v>
      </c>
      <c r="P73" s="9">
        <f t="shared" si="24"/>
        <v>77347636</v>
      </c>
      <c r="Q73" s="5" t="s">
        <v>778</v>
      </c>
      <c r="R73" s="6">
        <v>44469</v>
      </c>
      <c r="S73" s="5" t="s">
        <v>779</v>
      </c>
      <c r="T73" s="5" t="s">
        <v>94</v>
      </c>
      <c r="U73" s="5" t="s">
        <v>94</v>
      </c>
      <c r="V73" s="8" t="s">
        <v>780</v>
      </c>
      <c r="W73" s="10">
        <v>79690681</v>
      </c>
      <c r="X73" s="10">
        <v>2</v>
      </c>
      <c r="Y73" s="10" t="s">
        <v>219</v>
      </c>
      <c r="Z73" s="10" t="s">
        <v>105</v>
      </c>
      <c r="AA73" s="10" t="s">
        <v>106</v>
      </c>
      <c r="AB73" s="56">
        <v>27653</v>
      </c>
      <c r="AC73" s="5" t="s">
        <v>107</v>
      </c>
      <c r="AD73" s="5" t="s">
        <v>163</v>
      </c>
      <c r="AE73" s="5" t="s">
        <v>108</v>
      </c>
      <c r="AF73" s="5" t="s">
        <v>125</v>
      </c>
      <c r="AG73" s="5" t="s">
        <v>256</v>
      </c>
      <c r="AH73" s="5" t="s">
        <v>111</v>
      </c>
      <c r="AI73" s="5" t="s">
        <v>781</v>
      </c>
      <c r="AJ73" s="34">
        <v>3813000</v>
      </c>
      <c r="AK73" s="5" t="s">
        <v>782</v>
      </c>
      <c r="AL73" s="5" t="s">
        <v>564</v>
      </c>
      <c r="AM73" s="5" t="s">
        <v>597</v>
      </c>
      <c r="AN73" s="5" t="s">
        <v>94</v>
      </c>
      <c r="AO73" s="5" t="s">
        <v>94</v>
      </c>
      <c r="AP73" s="5" t="s">
        <v>94</v>
      </c>
      <c r="AQ73" s="5" t="s">
        <v>94</v>
      </c>
      <c r="AR73" s="59" t="s">
        <v>783</v>
      </c>
      <c r="AS73" s="5">
        <v>82</v>
      </c>
      <c r="AT73" s="6">
        <v>44236</v>
      </c>
      <c r="AU73" s="5">
        <v>245</v>
      </c>
      <c r="AV73" s="6">
        <v>44435</v>
      </c>
      <c r="AW73" s="5">
        <v>256</v>
      </c>
      <c r="AX73" s="6">
        <v>44473</v>
      </c>
      <c r="AY73" s="13">
        <v>44242</v>
      </c>
      <c r="AZ73" s="13">
        <v>44560</v>
      </c>
      <c r="BA73" s="5" t="s">
        <v>94</v>
      </c>
      <c r="BB73" s="8" t="str">
        <f t="shared" si="21"/>
        <v>HECTOR ALEXANDER MARTINEZ SILVA</v>
      </c>
      <c r="BC73" s="14">
        <f t="shared" si="22"/>
        <v>77347636</v>
      </c>
      <c r="BD73" s="14" t="str">
        <f t="shared" si="18"/>
        <v>2 2. Meses</v>
      </c>
      <c r="BE73" s="15">
        <f t="shared" si="19"/>
        <v>10</v>
      </c>
      <c r="BF73" s="9"/>
      <c r="BG73" s="14">
        <v>3916336</v>
      </c>
      <c r="BH73" s="14">
        <v>7343130</v>
      </c>
      <c r="BI73" s="14">
        <v>7343130</v>
      </c>
      <c r="BJ73" s="14">
        <v>7343130</v>
      </c>
      <c r="BK73" s="14">
        <v>7343130</v>
      </c>
      <c r="BL73" s="16">
        <v>7343130</v>
      </c>
      <c r="BM73" s="17">
        <v>7343130</v>
      </c>
      <c r="BN73" s="16">
        <v>7343130</v>
      </c>
      <c r="BO73" s="18">
        <v>7343130</v>
      </c>
      <c r="BP73" s="18">
        <f>7343130+3426794+3916336</f>
        <v>14686260</v>
      </c>
      <c r="BQ73" s="18">
        <v>0</v>
      </c>
      <c r="BR73" s="5"/>
      <c r="BS73" s="18"/>
      <c r="BT73" s="5"/>
      <c r="BU73" s="18"/>
      <c r="BV73" s="18"/>
      <c r="BW73" s="5"/>
      <c r="BX73" s="5"/>
      <c r="BY73" s="5"/>
      <c r="BZ73" s="5"/>
      <c r="CA73" s="5"/>
      <c r="CB73" s="16">
        <f t="shared" si="5"/>
        <v>77347636</v>
      </c>
      <c r="CC73" s="19">
        <f t="shared" si="6"/>
        <v>1</v>
      </c>
      <c r="CD73" s="24" t="s">
        <v>117</v>
      </c>
      <c r="CE73" s="25"/>
      <c r="CF73" s="25"/>
      <c r="CG73" s="25"/>
      <c r="CH73" s="25"/>
      <c r="CI73" s="25"/>
      <c r="CJ73" s="25">
        <v>11</v>
      </c>
      <c r="CK73" s="25">
        <v>11</v>
      </c>
      <c r="CL73" s="20" t="s">
        <v>784</v>
      </c>
      <c r="CM73" s="21">
        <v>44554</v>
      </c>
      <c r="CN73" s="9">
        <v>3916336</v>
      </c>
      <c r="CO73" s="9">
        <f t="shared" si="7"/>
        <v>3916336</v>
      </c>
      <c r="CP73" s="14">
        <f t="shared" si="8"/>
        <v>77347636</v>
      </c>
      <c r="CQ73" s="14">
        <f t="shared" si="9"/>
        <v>0</v>
      </c>
      <c r="CR73" s="5"/>
      <c r="CS73" s="5"/>
      <c r="CT73" s="22"/>
      <c r="CU73" s="22"/>
      <c r="CV73" s="22"/>
      <c r="CW73" s="22"/>
      <c r="CX73" s="22"/>
      <c r="CY73" s="22"/>
      <c r="CZ73" s="22"/>
      <c r="DA73" s="22"/>
      <c r="DB73" s="22"/>
      <c r="DC73" s="22"/>
      <c r="DD73" s="22"/>
      <c r="DE73" s="22"/>
      <c r="DF73" s="22"/>
      <c r="DG73" s="22"/>
      <c r="DH73" s="22"/>
      <c r="DI73" s="22"/>
      <c r="DJ73" s="22"/>
      <c r="DK73" s="22"/>
      <c r="DL73" s="22"/>
      <c r="DM73" s="22"/>
    </row>
    <row r="74" spans="1:117" s="23" customFormat="1" ht="108" customHeight="1">
      <c r="A74" s="5" t="s">
        <v>785</v>
      </c>
      <c r="B74" s="8" t="s">
        <v>786</v>
      </c>
      <c r="C74" s="5" t="s">
        <v>97</v>
      </c>
      <c r="D74" s="5" t="s">
        <v>98</v>
      </c>
      <c r="E74" s="5">
        <v>10</v>
      </c>
      <c r="F74" s="74" t="s">
        <v>149</v>
      </c>
      <c r="G74" s="5" t="s">
        <v>150</v>
      </c>
      <c r="H74" s="5">
        <v>1082001052</v>
      </c>
      <c r="I74" s="5">
        <v>106</v>
      </c>
      <c r="J74" s="6">
        <v>44230</v>
      </c>
      <c r="K74" s="5" t="s">
        <v>123</v>
      </c>
      <c r="L74" s="9">
        <v>73431300</v>
      </c>
      <c r="M74" s="9">
        <v>7343130</v>
      </c>
      <c r="N74" s="5" t="s">
        <v>94</v>
      </c>
      <c r="O74" s="9">
        <v>0</v>
      </c>
      <c r="P74" s="9">
        <f t="shared" si="24"/>
        <v>73431300</v>
      </c>
      <c r="Q74" s="5" t="s">
        <v>94</v>
      </c>
      <c r="R74" s="5" t="s">
        <v>94</v>
      </c>
      <c r="S74" s="5" t="s">
        <v>94</v>
      </c>
      <c r="T74" s="5" t="s">
        <v>94</v>
      </c>
      <c r="U74" s="5" t="s">
        <v>94</v>
      </c>
      <c r="V74" s="8" t="s">
        <v>787</v>
      </c>
      <c r="W74" s="10">
        <v>1054548115</v>
      </c>
      <c r="X74" s="10">
        <v>9</v>
      </c>
      <c r="Y74" s="10" t="s">
        <v>104</v>
      </c>
      <c r="Z74" s="10" t="s">
        <v>105</v>
      </c>
      <c r="AA74" s="10" t="s">
        <v>106</v>
      </c>
      <c r="AB74" s="56">
        <v>32365</v>
      </c>
      <c r="AC74" s="5" t="s">
        <v>107</v>
      </c>
      <c r="AD74" s="33" t="s">
        <v>788</v>
      </c>
      <c r="AE74" s="33" t="s">
        <v>789</v>
      </c>
      <c r="AF74" s="5" t="s">
        <v>706</v>
      </c>
      <c r="AG74" s="5" t="s">
        <v>369</v>
      </c>
      <c r="AH74" s="5" t="s">
        <v>111</v>
      </c>
      <c r="AI74" s="10" t="s">
        <v>790</v>
      </c>
      <c r="AJ74" s="34">
        <v>3813000</v>
      </c>
      <c r="AK74" s="5" t="s">
        <v>791</v>
      </c>
      <c r="AL74" s="36" t="s">
        <v>372</v>
      </c>
      <c r="AM74" s="10" t="s">
        <v>470</v>
      </c>
      <c r="AN74" s="5" t="s">
        <v>94</v>
      </c>
      <c r="AO74" s="5" t="s">
        <v>94</v>
      </c>
      <c r="AP74" s="5" t="s">
        <v>94</v>
      </c>
      <c r="AQ74" s="5" t="s">
        <v>94</v>
      </c>
      <c r="AR74" s="12" t="s">
        <v>792</v>
      </c>
      <c r="AS74" s="5">
        <v>81</v>
      </c>
      <c r="AT74" s="6">
        <v>44236</v>
      </c>
      <c r="AU74" s="5" t="s">
        <v>94</v>
      </c>
      <c r="AV74" s="5" t="s">
        <v>94</v>
      </c>
      <c r="AW74" s="5" t="s">
        <v>94</v>
      </c>
      <c r="AX74" s="5" t="s">
        <v>94</v>
      </c>
      <c r="AY74" s="57">
        <v>44238</v>
      </c>
      <c r="AZ74" s="57">
        <v>44540</v>
      </c>
      <c r="BA74" s="5" t="s">
        <v>94</v>
      </c>
      <c r="BB74" s="8" t="str">
        <f t="shared" si="21"/>
        <v>ANGELA CRISTINA ROSAS HENAO</v>
      </c>
      <c r="BC74" s="14">
        <f t="shared" si="22"/>
        <v>73431300</v>
      </c>
      <c r="BD74" s="14" t="str">
        <f t="shared" si="18"/>
        <v>2 2. Meses</v>
      </c>
      <c r="BE74" s="15">
        <f t="shared" si="19"/>
        <v>10</v>
      </c>
      <c r="BF74" s="9"/>
      <c r="BG74" s="14">
        <v>4895420</v>
      </c>
      <c r="BH74" s="14">
        <v>7343130</v>
      </c>
      <c r="BI74" s="14">
        <v>7343130</v>
      </c>
      <c r="BJ74" s="14">
        <v>7343130</v>
      </c>
      <c r="BK74" s="14">
        <v>7343130</v>
      </c>
      <c r="BL74" s="16">
        <v>7343130</v>
      </c>
      <c r="BM74" s="17">
        <v>7343130</v>
      </c>
      <c r="BN74" s="16"/>
      <c r="BO74" s="18">
        <v>14686260</v>
      </c>
      <c r="BP74" s="18">
        <v>7343130</v>
      </c>
      <c r="BQ74" s="18">
        <v>2447710</v>
      </c>
      <c r="BR74" s="5"/>
      <c r="BS74" s="18"/>
      <c r="BT74" s="5"/>
      <c r="BU74" s="18"/>
      <c r="BV74" s="18"/>
      <c r="BW74" s="5"/>
      <c r="BX74" s="5"/>
      <c r="BY74" s="5"/>
      <c r="BZ74" s="5"/>
      <c r="CA74" s="5"/>
      <c r="CB74" s="16">
        <f t="shared" si="5"/>
        <v>73431300</v>
      </c>
      <c r="CC74" s="19">
        <f t="shared" si="6"/>
        <v>1</v>
      </c>
      <c r="CD74" s="24" t="s">
        <v>117</v>
      </c>
      <c r="CE74" s="30"/>
      <c r="CF74" s="30"/>
      <c r="CG74" s="30"/>
      <c r="CH74" s="30"/>
      <c r="CI74" s="30"/>
      <c r="CJ74" s="30">
        <v>9</v>
      </c>
      <c r="CK74" s="30">
        <v>9</v>
      </c>
      <c r="CL74" s="20" t="s">
        <v>793</v>
      </c>
      <c r="CM74" s="21">
        <v>44559</v>
      </c>
      <c r="CN74" s="9">
        <v>2447710</v>
      </c>
      <c r="CO74" s="9">
        <f t="shared" si="7"/>
        <v>2447710</v>
      </c>
      <c r="CP74" s="14">
        <f t="shared" si="8"/>
        <v>73431300</v>
      </c>
      <c r="CQ74" s="14">
        <f t="shared" si="9"/>
        <v>0</v>
      </c>
      <c r="CR74" s="5"/>
      <c r="CS74" s="5"/>
      <c r="CT74" s="22"/>
      <c r="CU74" s="22"/>
      <c r="CV74" s="22"/>
      <c r="CW74" s="22"/>
      <c r="CX74" s="22"/>
      <c r="CY74" s="22"/>
      <c r="CZ74" s="22"/>
      <c r="DA74" s="22"/>
      <c r="DB74" s="22"/>
      <c r="DC74" s="22"/>
      <c r="DD74" s="22"/>
      <c r="DE74" s="22"/>
      <c r="DF74" s="22"/>
      <c r="DG74" s="22"/>
      <c r="DH74" s="22"/>
      <c r="DI74" s="22"/>
      <c r="DJ74" s="22"/>
      <c r="DK74" s="22"/>
      <c r="DL74" s="22"/>
      <c r="DM74" s="31"/>
    </row>
    <row r="75" spans="1:117" s="23" customFormat="1" ht="84" customHeight="1">
      <c r="A75" s="5" t="s">
        <v>794</v>
      </c>
      <c r="B75" s="8" t="s">
        <v>795</v>
      </c>
      <c r="C75" s="5" t="s">
        <v>97</v>
      </c>
      <c r="D75" s="5" t="s">
        <v>98</v>
      </c>
      <c r="E75" s="5">
        <v>10</v>
      </c>
      <c r="F75" s="74">
        <v>131020202030203</v>
      </c>
      <c r="G75" s="5" t="s">
        <v>99</v>
      </c>
      <c r="H75" s="5" t="s">
        <v>94</v>
      </c>
      <c r="I75" s="5">
        <v>113</v>
      </c>
      <c r="J75" s="6">
        <v>44231</v>
      </c>
      <c r="K75" s="5" t="s">
        <v>100</v>
      </c>
      <c r="L75" s="9">
        <v>80774430</v>
      </c>
      <c r="M75" s="9">
        <v>8077443</v>
      </c>
      <c r="N75" s="6">
        <v>44525</v>
      </c>
      <c r="O75" s="9">
        <v>5654210</v>
      </c>
      <c r="P75" s="9">
        <f t="shared" si="24"/>
        <v>86428640</v>
      </c>
      <c r="Q75" s="5" t="s">
        <v>796</v>
      </c>
      <c r="R75" s="6">
        <v>44525</v>
      </c>
      <c r="S75" s="5" t="s">
        <v>797</v>
      </c>
      <c r="T75" s="5" t="s">
        <v>94</v>
      </c>
      <c r="U75" s="5" t="s">
        <v>94</v>
      </c>
      <c r="V75" s="8" t="s">
        <v>798</v>
      </c>
      <c r="W75" s="10">
        <v>53082812</v>
      </c>
      <c r="X75" s="10">
        <v>8</v>
      </c>
      <c r="Y75" s="10" t="s">
        <v>104</v>
      </c>
      <c r="Z75" s="10" t="s">
        <v>105</v>
      </c>
      <c r="AA75" s="10" t="s">
        <v>106</v>
      </c>
      <c r="AB75" s="56">
        <v>31166</v>
      </c>
      <c r="AC75" s="33" t="s">
        <v>107</v>
      </c>
      <c r="AD75" s="5" t="s">
        <v>163</v>
      </c>
      <c r="AE75" s="5" t="s">
        <v>108</v>
      </c>
      <c r="AF75" s="5" t="s">
        <v>153</v>
      </c>
      <c r="AG75" s="5" t="s">
        <v>256</v>
      </c>
      <c r="AH75" s="5" t="s">
        <v>111</v>
      </c>
      <c r="AI75" s="33" t="s">
        <v>799</v>
      </c>
      <c r="AJ75" s="33">
        <v>3813000</v>
      </c>
      <c r="AK75" s="5" t="s">
        <v>800</v>
      </c>
      <c r="AL75" s="36" t="s">
        <v>752</v>
      </c>
      <c r="AM75" s="10" t="s">
        <v>801</v>
      </c>
      <c r="AN75" s="5" t="s">
        <v>94</v>
      </c>
      <c r="AO75" s="5" t="s">
        <v>94</v>
      </c>
      <c r="AP75" s="5" t="s">
        <v>94</v>
      </c>
      <c r="AQ75" s="5" t="s">
        <v>94</v>
      </c>
      <c r="AR75" s="12" t="s">
        <v>802</v>
      </c>
      <c r="AS75" s="5">
        <v>83</v>
      </c>
      <c r="AT75" s="6">
        <v>44237</v>
      </c>
      <c r="AU75" s="5">
        <v>305</v>
      </c>
      <c r="AV75" s="6">
        <v>44513</v>
      </c>
      <c r="AW75" s="5">
        <v>321</v>
      </c>
      <c r="AX75" s="6">
        <v>44525</v>
      </c>
      <c r="AY75" s="57">
        <v>44237</v>
      </c>
      <c r="AZ75" s="57">
        <v>44560</v>
      </c>
      <c r="BA75" s="5" t="s">
        <v>94</v>
      </c>
      <c r="BB75" s="8" t="str">
        <f t="shared" si="21"/>
        <v>PAOLA GOMEZ MARTÍNEZ</v>
      </c>
      <c r="BC75" s="14">
        <f t="shared" si="22"/>
        <v>86428640</v>
      </c>
      <c r="BD75" s="14" t="str">
        <f t="shared" si="18"/>
        <v>2 2. Meses</v>
      </c>
      <c r="BE75" s="15">
        <f t="shared" si="19"/>
        <v>10</v>
      </c>
      <c r="BF75" s="9"/>
      <c r="BG75" s="14">
        <v>5654210</v>
      </c>
      <c r="BH75" s="14">
        <v>8077443</v>
      </c>
      <c r="BI75" s="14">
        <v>8077443</v>
      </c>
      <c r="BJ75" s="14">
        <v>8077443</v>
      </c>
      <c r="BK75" s="14">
        <v>8077443</v>
      </c>
      <c r="BL75" s="16">
        <v>8077443</v>
      </c>
      <c r="BM75" s="17">
        <v>8077443</v>
      </c>
      <c r="BN75" s="16">
        <v>8077443</v>
      </c>
      <c r="BO75" s="18">
        <v>8077443</v>
      </c>
      <c r="BP75" s="18">
        <f>8077443+2423233+5654210</f>
        <v>16154886</v>
      </c>
      <c r="BQ75" s="18">
        <v>0</v>
      </c>
      <c r="BR75" s="5"/>
      <c r="BS75" s="18"/>
      <c r="BT75" s="5"/>
      <c r="BU75" s="18"/>
      <c r="BV75" s="18"/>
      <c r="BW75" s="5"/>
      <c r="BX75" s="5"/>
      <c r="BY75" s="5"/>
      <c r="BZ75" s="5"/>
      <c r="CA75" s="5"/>
      <c r="CB75" s="16">
        <f t="shared" si="5"/>
        <v>86428640</v>
      </c>
      <c r="CC75" s="19">
        <f t="shared" si="6"/>
        <v>1</v>
      </c>
      <c r="CD75" s="24" t="s">
        <v>117</v>
      </c>
      <c r="CE75" s="25"/>
      <c r="CF75" s="25"/>
      <c r="CG75" s="25"/>
      <c r="CH75" s="25"/>
      <c r="CI75" s="25"/>
      <c r="CJ75" s="25">
        <v>11</v>
      </c>
      <c r="CK75" s="25">
        <v>11</v>
      </c>
      <c r="CL75" s="20" t="s">
        <v>803</v>
      </c>
      <c r="CM75" s="21">
        <v>44554</v>
      </c>
      <c r="CN75" s="10">
        <v>5654210</v>
      </c>
      <c r="CO75" s="9">
        <f t="shared" si="7"/>
        <v>5654210</v>
      </c>
      <c r="CP75" s="14">
        <f t="shared" si="8"/>
        <v>86428640</v>
      </c>
      <c r="CQ75" s="14">
        <f t="shared" si="9"/>
        <v>0</v>
      </c>
      <c r="CR75" s="5"/>
      <c r="CS75" s="5"/>
      <c r="CT75" s="22"/>
      <c r="CU75" s="22"/>
      <c r="CV75" s="22"/>
      <c r="CW75" s="22"/>
      <c r="CX75" s="22"/>
      <c r="CY75" s="22"/>
      <c r="CZ75" s="22"/>
      <c r="DA75" s="22"/>
      <c r="DB75" s="22"/>
      <c r="DC75" s="22"/>
      <c r="DD75" s="22"/>
      <c r="DE75" s="22"/>
      <c r="DF75" s="22"/>
      <c r="DG75" s="22"/>
      <c r="DH75" s="22"/>
      <c r="DI75" s="22"/>
      <c r="DJ75" s="22"/>
      <c r="DK75" s="22"/>
      <c r="DL75" s="22"/>
      <c r="DM75" s="22"/>
    </row>
    <row r="76" spans="1:117" s="23" customFormat="1" ht="61.5" customHeight="1">
      <c r="A76" s="5" t="s">
        <v>804</v>
      </c>
      <c r="B76" s="8" t="s">
        <v>805</v>
      </c>
      <c r="C76" s="5" t="s">
        <v>97</v>
      </c>
      <c r="D76" s="5" t="s">
        <v>98</v>
      </c>
      <c r="E76" s="5">
        <v>10</v>
      </c>
      <c r="F76" s="74" t="s">
        <v>298</v>
      </c>
      <c r="G76" s="5" t="s">
        <v>299</v>
      </c>
      <c r="H76" s="5">
        <v>1082000052</v>
      </c>
      <c r="I76" s="5">
        <v>93</v>
      </c>
      <c r="J76" s="6">
        <v>44224</v>
      </c>
      <c r="K76" s="5" t="s">
        <v>123</v>
      </c>
      <c r="L76" s="9">
        <v>88117560</v>
      </c>
      <c r="M76" s="9">
        <v>8811756</v>
      </c>
      <c r="N76" s="6">
        <v>44473</v>
      </c>
      <c r="O76" s="9">
        <v>4699603</v>
      </c>
      <c r="P76" s="9">
        <f t="shared" si="24"/>
        <v>92817163</v>
      </c>
      <c r="Q76" s="5" t="s">
        <v>778</v>
      </c>
      <c r="R76" s="6">
        <v>44468</v>
      </c>
      <c r="S76" s="5" t="s">
        <v>779</v>
      </c>
      <c r="T76" s="5" t="s">
        <v>94</v>
      </c>
      <c r="U76" s="5" t="s">
        <v>94</v>
      </c>
      <c r="V76" s="8" t="s">
        <v>806</v>
      </c>
      <c r="W76" s="10">
        <v>80025774</v>
      </c>
      <c r="X76" s="10">
        <v>1</v>
      </c>
      <c r="Y76" s="10" t="s">
        <v>219</v>
      </c>
      <c r="Z76" s="10" t="s">
        <v>105</v>
      </c>
      <c r="AA76" s="10" t="s">
        <v>106</v>
      </c>
      <c r="AB76" s="56">
        <v>29301</v>
      </c>
      <c r="AC76" s="33" t="s">
        <v>107</v>
      </c>
      <c r="AD76" s="5" t="s">
        <v>163</v>
      </c>
      <c r="AE76" s="5" t="s">
        <v>108</v>
      </c>
      <c r="AF76" s="5" t="s">
        <v>174</v>
      </c>
      <c r="AG76" s="5" t="s">
        <v>256</v>
      </c>
      <c r="AH76" s="5" t="s">
        <v>111</v>
      </c>
      <c r="AI76" s="33" t="s">
        <v>807</v>
      </c>
      <c r="AJ76" s="33">
        <v>3813000</v>
      </c>
      <c r="AK76" s="5" t="s">
        <v>808</v>
      </c>
      <c r="AL76" s="36" t="s">
        <v>384</v>
      </c>
      <c r="AM76" s="60" t="s">
        <v>597</v>
      </c>
      <c r="AN76" s="60" t="s">
        <v>94</v>
      </c>
      <c r="AO76" s="60" t="s">
        <v>94</v>
      </c>
      <c r="AP76" s="60" t="s">
        <v>94</v>
      </c>
      <c r="AQ76" s="60" t="s">
        <v>94</v>
      </c>
      <c r="AR76" s="12" t="s">
        <v>809</v>
      </c>
      <c r="AS76" s="5">
        <v>85</v>
      </c>
      <c r="AT76" s="6">
        <v>44237</v>
      </c>
      <c r="AU76" s="5">
        <v>247</v>
      </c>
      <c r="AV76" s="6">
        <v>44435</v>
      </c>
      <c r="AW76" s="5">
        <v>260</v>
      </c>
      <c r="AX76" s="6">
        <v>44473</v>
      </c>
      <c r="AY76" s="57">
        <v>44242</v>
      </c>
      <c r="AZ76" s="57">
        <v>44560</v>
      </c>
      <c r="BA76" s="5" t="s">
        <v>94</v>
      </c>
      <c r="BB76" s="8" t="str">
        <f t="shared" si="21"/>
        <v xml:space="preserve">LEONARDO SANTOS CHACÓN </v>
      </c>
      <c r="BC76" s="14">
        <f t="shared" si="22"/>
        <v>92817163</v>
      </c>
      <c r="BD76" s="14" t="str">
        <f t="shared" si="18"/>
        <v>2 2. Meses</v>
      </c>
      <c r="BE76" s="15">
        <f t="shared" si="19"/>
        <v>10</v>
      </c>
      <c r="BF76" s="9"/>
      <c r="BG76" s="14">
        <v>4699603</v>
      </c>
      <c r="BH76" s="14">
        <v>8811756</v>
      </c>
      <c r="BI76" s="14">
        <v>8811756</v>
      </c>
      <c r="BJ76" s="14">
        <v>8811756</v>
      </c>
      <c r="BK76" s="14">
        <v>8811756</v>
      </c>
      <c r="BL76" s="16">
        <v>8811756</v>
      </c>
      <c r="BM76" s="17">
        <v>8811756</v>
      </c>
      <c r="BN76" s="16">
        <v>8811756</v>
      </c>
      <c r="BO76" s="18">
        <v>8811756</v>
      </c>
      <c r="BP76" s="18">
        <f>8811756+4112153+4699603</f>
        <v>17623512</v>
      </c>
      <c r="BQ76" s="18">
        <v>0</v>
      </c>
      <c r="BR76" s="5"/>
      <c r="BS76" s="18"/>
      <c r="BT76" s="5"/>
      <c r="BU76" s="18"/>
      <c r="BV76" s="18"/>
      <c r="BW76" s="5"/>
      <c r="BX76" s="5"/>
      <c r="BY76" s="5"/>
      <c r="BZ76" s="5"/>
      <c r="CA76" s="5"/>
      <c r="CB76" s="16">
        <f t="shared" si="5"/>
        <v>92817163</v>
      </c>
      <c r="CC76" s="19">
        <f t="shared" si="6"/>
        <v>1</v>
      </c>
      <c r="CD76" s="24" t="s">
        <v>117</v>
      </c>
      <c r="CE76" s="25"/>
      <c r="CF76" s="25"/>
      <c r="CG76" s="25"/>
      <c r="CH76" s="25"/>
      <c r="CI76" s="25"/>
      <c r="CJ76" s="25">
        <v>11</v>
      </c>
      <c r="CK76" s="25">
        <v>11</v>
      </c>
      <c r="CL76" s="20" t="s">
        <v>810</v>
      </c>
      <c r="CM76" s="21">
        <v>44554</v>
      </c>
      <c r="CN76" s="9">
        <v>4699603</v>
      </c>
      <c r="CO76" s="9">
        <f t="shared" si="7"/>
        <v>4699603</v>
      </c>
      <c r="CP76" s="14">
        <f t="shared" si="8"/>
        <v>92817163</v>
      </c>
      <c r="CQ76" s="14">
        <f t="shared" si="9"/>
        <v>0</v>
      </c>
      <c r="CR76" s="5"/>
      <c r="CS76" s="5"/>
      <c r="CT76" s="22"/>
      <c r="CU76" s="22"/>
      <c r="CV76" s="22"/>
      <c r="CW76" s="22"/>
      <c r="CX76" s="22"/>
      <c r="CY76" s="22"/>
      <c r="CZ76" s="22"/>
      <c r="DA76" s="22"/>
      <c r="DB76" s="22"/>
      <c r="DC76" s="22"/>
      <c r="DD76" s="22"/>
      <c r="DE76" s="22"/>
      <c r="DF76" s="22"/>
      <c r="DG76" s="22"/>
      <c r="DH76" s="22"/>
      <c r="DI76" s="22"/>
      <c r="DJ76" s="22"/>
      <c r="DK76" s="22"/>
      <c r="DL76" s="22"/>
      <c r="DM76" s="22"/>
    </row>
    <row r="77" spans="1:117" s="23" customFormat="1" ht="72" customHeight="1">
      <c r="A77" s="5" t="s">
        <v>811</v>
      </c>
      <c r="B77" s="8" t="s">
        <v>812</v>
      </c>
      <c r="C77" s="5" t="s">
        <v>97</v>
      </c>
      <c r="D77" s="5" t="s">
        <v>428</v>
      </c>
      <c r="E77" s="5">
        <v>315</v>
      </c>
      <c r="F77" s="74">
        <v>131020202030203</v>
      </c>
      <c r="G77" s="5" t="s">
        <v>99</v>
      </c>
      <c r="H77" s="5" t="s">
        <v>94</v>
      </c>
      <c r="I77" s="5">
        <v>69</v>
      </c>
      <c r="J77" s="6">
        <v>44204</v>
      </c>
      <c r="K77" s="5" t="s">
        <v>100</v>
      </c>
      <c r="L77" s="9">
        <v>46261719</v>
      </c>
      <c r="M77" s="9">
        <v>4405878</v>
      </c>
      <c r="N77" s="5" t="s">
        <v>94</v>
      </c>
      <c r="O77" s="9">
        <v>0</v>
      </c>
      <c r="P77" s="9">
        <f t="shared" si="24"/>
        <v>46261719</v>
      </c>
      <c r="Q77" s="5" t="s">
        <v>94</v>
      </c>
      <c r="R77" s="5" t="s">
        <v>94</v>
      </c>
      <c r="S77" s="5" t="s">
        <v>94</v>
      </c>
      <c r="T77" s="5" t="s">
        <v>94</v>
      </c>
      <c r="U77" s="5" t="s">
        <v>94</v>
      </c>
      <c r="V77" s="8" t="s">
        <v>813</v>
      </c>
      <c r="W77" s="10">
        <v>1020794404</v>
      </c>
      <c r="X77" s="10">
        <v>2</v>
      </c>
      <c r="Y77" s="10" t="s">
        <v>104</v>
      </c>
      <c r="Z77" s="10" t="s">
        <v>105</v>
      </c>
      <c r="AA77" s="10" t="s">
        <v>106</v>
      </c>
      <c r="AB77" s="56">
        <v>34520</v>
      </c>
      <c r="AC77" s="33" t="s">
        <v>107</v>
      </c>
      <c r="AD77" s="33" t="s">
        <v>163</v>
      </c>
      <c r="AE77" s="33" t="s">
        <v>108</v>
      </c>
      <c r="AF77" s="5" t="s">
        <v>706</v>
      </c>
      <c r="AG77" s="5" t="s">
        <v>770</v>
      </c>
      <c r="AH77" s="5" t="s">
        <v>111</v>
      </c>
      <c r="AI77" s="10" t="s">
        <v>814</v>
      </c>
      <c r="AJ77" s="33">
        <v>3813000</v>
      </c>
      <c r="AK77" s="5" t="s">
        <v>815</v>
      </c>
      <c r="AL77" s="36" t="s">
        <v>156</v>
      </c>
      <c r="AM77" s="60" t="s">
        <v>470</v>
      </c>
      <c r="AN77" s="60" t="s">
        <v>94</v>
      </c>
      <c r="AO77" s="60" t="s">
        <v>94</v>
      </c>
      <c r="AP77" s="60" t="s">
        <v>94</v>
      </c>
      <c r="AQ77" s="60" t="s">
        <v>94</v>
      </c>
      <c r="AR77" s="12" t="s">
        <v>816</v>
      </c>
      <c r="AS77" s="5">
        <v>86</v>
      </c>
      <c r="AT77" s="6">
        <v>44237</v>
      </c>
      <c r="AU77" s="5" t="s">
        <v>94</v>
      </c>
      <c r="AV77" s="5" t="s">
        <v>94</v>
      </c>
      <c r="AW77" s="5" t="s">
        <v>94</v>
      </c>
      <c r="AX77" s="5" t="s">
        <v>94</v>
      </c>
      <c r="AY77" s="57">
        <v>44238</v>
      </c>
      <c r="AZ77" s="57">
        <v>44555</v>
      </c>
      <c r="BA77" s="5" t="s">
        <v>94</v>
      </c>
      <c r="BB77" s="8" t="str">
        <f t="shared" si="21"/>
        <v>LUISA FERNANDA ACHAGUA MULFORD</v>
      </c>
      <c r="BC77" s="14">
        <f t="shared" si="22"/>
        <v>46261719</v>
      </c>
      <c r="BD77" s="14" t="str">
        <f t="shared" si="18"/>
        <v xml:space="preserve">1.1 Dias </v>
      </c>
      <c r="BE77" s="15">
        <f t="shared" si="19"/>
        <v>315</v>
      </c>
      <c r="BF77" s="9"/>
      <c r="BG77" s="14">
        <v>2937252</v>
      </c>
      <c r="BH77" s="14">
        <v>4405878</v>
      </c>
      <c r="BI77" s="14">
        <v>4405878</v>
      </c>
      <c r="BJ77" s="14">
        <v>4405878</v>
      </c>
      <c r="BK77" s="14">
        <v>4405878</v>
      </c>
      <c r="BL77" s="16">
        <v>4405878</v>
      </c>
      <c r="BM77" s="17">
        <v>4405878</v>
      </c>
      <c r="BN77" s="16">
        <v>4405878</v>
      </c>
      <c r="BO77" s="18">
        <v>4405878</v>
      </c>
      <c r="BP77" s="18">
        <v>4405878</v>
      </c>
      <c r="BQ77" s="18">
        <v>3671565</v>
      </c>
      <c r="BR77" s="5"/>
      <c r="BS77" s="18"/>
      <c r="BT77" s="5"/>
      <c r="BU77" s="18"/>
      <c r="BV77" s="18"/>
      <c r="BW77" s="5"/>
      <c r="BX77" s="5"/>
      <c r="BY77" s="5"/>
      <c r="BZ77" s="5"/>
      <c r="CA77" s="5"/>
      <c r="CB77" s="16">
        <f t="shared" si="5"/>
        <v>46261719</v>
      </c>
      <c r="CC77" s="19">
        <f t="shared" si="6"/>
        <v>1</v>
      </c>
      <c r="CD77" s="24" t="s">
        <v>117</v>
      </c>
      <c r="CE77" s="25"/>
      <c r="CF77" s="25"/>
      <c r="CG77" s="25"/>
      <c r="CH77" s="25"/>
      <c r="CI77" s="25"/>
      <c r="CJ77" s="25">
        <v>11</v>
      </c>
      <c r="CK77" s="25">
        <v>11</v>
      </c>
      <c r="CL77" s="20" t="s">
        <v>817</v>
      </c>
      <c r="CM77" s="21">
        <v>44559</v>
      </c>
      <c r="CN77" s="9">
        <v>3671565</v>
      </c>
      <c r="CO77" s="9">
        <f t="shared" si="7"/>
        <v>3671565</v>
      </c>
      <c r="CP77" s="14">
        <f t="shared" si="8"/>
        <v>46261719</v>
      </c>
      <c r="CQ77" s="14">
        <f t="shared" si="9"/>
        <v>0</v>
      </c>
      <c r="CR77" s="5"/>
      <c r="CS77" s="5"/>
      <c r="CT77" s="22"/>
      <c r="CU77" s="22"/>
      <c r="CV77" s="22"/>
      <c r="CW77" s="22"/>
      <c r="CX77" s="22"/>
      <c r="CY77" s="22"/>
      <c r="CZ77" s="22"/>
      <c r="DA77" s="22"/>
      <c r="DB77" s="22"/>
      <c r="DC77" s="22"/>
      <c r="DD77" s="22"/>
      <c r="DE77" s="22"/>
      <c r="DF77" s="22"/>
      <c r="DG77" s="22"/>
      <c r="DH77" s="22"/>
      <c r="DI77" s="22"/>
      <c r="DJ77" s="22"/>
      <c r="DK77" s="22"/>
      <c r="DL77" s="22"/>
      <c r="DM77" s="22"/>
    </row>
    <row r="78" spans="1:117" s="23" customFormat="1" ht="72" customHeight="1">
      <c r="A78" s="5" t="s">
        <v>818</v>
      </c>
      <c r="B78" s="8" t="s">
        <v>819</v>
      </c>
      <c r="C78" s="5" t="s">
        <v>97</v>
      </c>
      <c r="D78" s="5" t="s">
        <v>428</v>
      </c>
      <c r="E78" s="5">
        <v>315</v>
      </c>
      <c r="F78" s="74" t="s">
        <v>149</v>
      </c>
      <c r="G78" s="5" t="s">
        <v>150</v>
      </c>
      <c r="H78" s="5">
        <v>1082001052</v>
      </c>
      <c r="I78" s="5">
        <v>99</v>
      </c>
      <c r="J78" s="6">
        <v>44228</v>
      </c>
      <c r="K78" s="5" t="s">
        <v>123</v>
      </c>
      <c r="L78" s="9">
        <v>61682292</v>
      </c>
      <c r="M78" s="9">
        <v>5874504</v>
      </c>
      <c r="N78" s="5" t="s">
        <v>94</v>
      </c>
      <c r="O78" s="9">
        <v>0</v>
      </c>
      <c r="P78" s="9">
        <f t="shared" ref="P78:P95" si="25">L78+O78</f>
        <v>61682292</v>
      </c>
      <c r="Q78" s="5" t="s">
        <v>94</v>
      </c>
      <c r="R78" s="5" t="s">
        <v>94</v>
      </c>
      <c r="S78" s="5" t="s">
        <v>94</v>
      </c>
      <c r="T78" s="5" t="s">
        <v>94</v>
      </c>
      <c r="U78" s="5" t="s">
        <v>94</v>
      </c>
      <c r="V78" s="8" t="s">
        <v>820</v>
      </c>
      <c r="W78" s="10">
        <v>1098653678</v>
      </c>
      <c r="X78" s="10">
        <v>2</v>
      </c>
      <c r="Y78" s="10" t="s">
        <v>104</v>
      </c>
      <c r="Z78" s="10" t="s">
        <v>105</v>
      </c>
      <c r="AA78" s="10" t="s">
        <v>106</v>
      </c>
      <c r="AB78" s="56">
        <v>32148</v>
      </c>
      <c r="AC78" s="33" t="s">
        <v>107</v>
      </c>
      <c r="AD78" s="33" t="s">
        <v>821</v>
      </c>
      <c r="AE78" s="33" t="s">
        <v>822</v>
      </c>
      <c r="AF78" s="5" t="s">
        <v>174</v>
      </c>
      <c r="AG78" s="5" t="s">
        <v>185</v>
      </c>
      <c r="AH78" s="5" t="s">
        <v>111</v>
      </c>
      <c r="AI78" s="10" t="s">
        <v>823</v>
      </c>
      <c r="AJ78" s="33">
        <v>3813000</v>
      </c>
      <c r="AK78" s="5" t="s">
        <v>824</v>
      </c>
      <c r="AL78" s="36" t="s">
        <v>825</v>
      </c>
      <c r="AM78" s="60" t="s">
        <v>167</v>
      </c>
      <c r="AN78" s="60" t="s">
        <v>94</v>
      </c>
      <c r="AO78" s="60" t="s">
        <v>94</v>
      </c>
      <c r="AP78" s="60" t="s">
        <v>94</v>
      </c>
      <c r="AQ78" s="60" t="s">
        <v>94</v>
      </c>
      <c r="AR78" s="12" t="s">
        <v>826</v>
      </c>
      <c r="AS78" s="5">
        <v>87</v>
      </c>
      <c r="AT78" s="6">
        <v>44239</v>
      </c>
      <c r="AU78" s="5" t="s">
        <v>94</v>
      </c>
      <c r="AV78" s="5" t="s">
        <v>94</v>
      </c>
      <c r="AW78" s="5" t="s">
        <v>94</v>
      </c>
      <c r="AX78" s="5" t="s">
        <v>94</v>
      </c>
      <c r="AY78" s="57">
        <v>44239</v>
      </c>
      <c r="AZ78" s="57">
        <v>44556</v>
      </c>
      <c r="BA78" s="5" t="s">
        <v>94</v>
      </c>
      <c r="BB78" s="8" t="str">
        <f t="shared" si="21"/>
        <v>NAYDA JULYHT OVALLE GALEANO</v>
      </c>
      <c r="BC78" s="14">
        <f t="shared" si="22"/>
        <v>61682292</v>
      </c>
      <c r="BD78" s="14" t="str">
        <f t="shared" si="18"/>
        <v xml:space="preserve">1.1 Dias </v>
      </c>
      <c r="BE78" s="15">
        <f t="shared" si="19"/>
        <v>315</v>
      </c>
      <c r="BF78" s="9"/>
      <c r="BG78" s="14">
        <v>3720519</v>
      </c>
      <c r="BH78" s="14">
        <v>5874504</v>
      </c>
      <c r="BI78" s="14">
        <v>5874504</v>
      </c>
      <c r="BJ78" s="14">
        <v>5874504</v>
      </c>
      <c r="BK78" s="14">
        <v>5874504</v>
      </c>
      <c r="BL78" s="16">
        <v>5874504</v>
      </c>
      <c r="BM78" s="17">
        <v>5874504</v>
      </c>
      <c r="BN78" s="16">
        <v>5874504</v>
      </c>
      <c r="BO78" s="18">
        <v>5874504</v>
      </c>
      <c r="BP78" s="18">
        <v>5874504</v>
      </c>
      <c r="BQ78" s="18">
        <v>5091237</v>
      </c>
      <c r="BR78" s="5"/>
      <c r="BS78" s="18"/>
      <c r="BT78" s="5"/>
      <c r="BU78" s="18"/>
      <c r="BV78" s="18"/>
      <c r="BW78" s="5"/>
      <c r="BX78" s="5"/>
      <c r="BY78" s="5"/>
      <c r="BZ78" s="5"/>
      <c r="CA78" s="5"/>
      <c r="CB78" s="16">
        <f t="shared" si="5"/>
        <v>61682292</v>
      </c>
      <c r="CC78" s="19">
        <f t="shared" si="6"/>
        <v>1</v>
      </c>
      <c r="CD78" s="24" t="s">
        <v>117</v>
      </c>
      <c r="CE78" s="25"/>
      <c r="CF78" s="25"/>
      <c r="CG78" s="25"/>
      <c r="CH78" s="25"/>
      <c r="CI78" s="25"/>
      <c r="CJ78" s="25">
        <v>11</v>
      </c>
      <c r="CK78" s="25">
        <v>11</v>
      </c>
      <c r="CL78" s="20" t="s">
        <v>827</v>
      </c>
      <c r="CM78" s="21">
        <v>44559</v>
      </c>
      <c r="CN78" s="9">
        <v>5091237</v>
      </c>
      <c r="CO78" s="9">
        <f t="shared" si="7"/>
        <v>5091237</v>
      </c>
      <c r="CP78" s="14">
        <f t="shared" si="8"/>
        <v>61682292</v>
      </c>
      <c r="CQ78" s="14">
        <f t="shared" si="9"/>
        <v>0</v>
      </c>
      <c r="CR78" s="5"/>
      <c r="CS78" s="5"/>
      <c r="CT78" s="22"/>
      <c r="CU78" s="22"/>
      <c r="CV78" s="22"/>
      <c r="CW78" s="22"/>
      <c r="CX78" s="22"/>
      <c r="CY78" s="22"/>
      <c r="CZ78" s="22"/>
      <c r="DA78" s="22"/>
      <c r="DB78" s="22"/>
      <c r="DC78" s="22"/>
      <c r="DD78" s="22"/>
      <c r="DE78" s="22"/>
      <c r="DF78" s="22"/>
      <c r="DG78" s="22"/>
      <c r="DH78" s="22"/>
      <c r="DI78" s="22"/>
      <c r="DJ78" s="22"/>
      <c r="DK78" s="22"/>
      <c r="DL78" s="22"/>
      <c r="DM78" s="22"/>
    </row>
    <row r="79" spans="1:117" s="23" customFormat="1" ht="72" customHeight="1">
      <c r="A79" s="5" t="s">
        <v>829</v>
      </c>
      <c r="B79" s="8" t="s">
        <v>830</v>
      </c>
      <c r="C79" s="5" t="s">
        <v>97</v>
      </c>
      <c r="D79" s="5" t="s">
        <v>428</v>
      </c>
      <c r="E79" s="5">
        <v>315</v>
      </c>
      <c r="F79" s="74" t="s">
        <v>547</v>
      </c>
      <c r="G79" s="5" t="s">
        <v>548</v>
      </c>
      <c r="H79" s="5">
        <v>1082001052</v>
      </c>
      <c r="I79" s="5">
        <v>61</v>
      </c>
      <c r="J79" s="6">
        <v>44204</v>
      </c>
      <c r="K79" s="5" t="s">
        <v>123</v>
      </c>
      <c r="L79" s="9">
        <v>69392579</v>
      </c>
      <c r="M79" s="9">
        <v>6608817</v>
      </c>
      <c r="N79" s="5" t="s">
        <v>94</v>
      </c>
      <c r="O79" s="9">
        <v>0</v>
      </c>
      <c r="P79" s="9">
        <f t="shared" si="25"/>
        <v>69392579</v>
      </c>
      <c r="Q79" s="5" t="s">
        <v>94</v>
      </c>
      <c r="R79" s="5" t="s">
        <v>94</v>
      </c>
      <c r="S79" s="5" t="s">
        <v>94</v>
      </c>
      <c r="T79" s="5" t="s">
        <v>94</v>
      </c>
      <c r="U79" s="5" t="s">
        <v>94</v>
      </c>
      <c r="V79" s="8" t="s">
        <v>831</v>
      </c>
      <c r="W79" s="10">
        <v>52792961</v>
      </c>
      <c r="X79" s="10">
        <v>1</v>
      </c>
      <c r="Y79" s="10" t="s">
        <v>104</v>
      </c>
      <c r="Z79" s="10" t="s">
        <v>105</v>
      </c>
      <c r="AA79" s="10" t="s">
        <v>106</v>
      </c>
      <c r="AB79" s="56">
        <v>29695</v>
      </c>
      <c r="AC79" s="33" t="s">
        <v>107</v>
      </c>
      <c r="AD79" s="33" t="s">
        <v>163</v>
      </c>
      <c r="AE79" s="33" t="s">
        <v>108</v>
      </c>
      <c r="AF79" s="5" t="s">
        <v>153</v>
      </c>
      <c r="AG79" s="5" t="s">
        <v>770</v>
      </c>
      <c r="AH79" s="5" t="s">
        <v>111</v>
      </c>
      <c r="AI79" s="10" t="s">
        <v>832</v>
      </c>
      <c r="AJ79" s="33">
        <v>3813000</v>
      </c>
      <c r="AK79" s="5" t="s">
        <v>833</v>
      </c>
      <c r="AL79" s="36" t="s">
        <v>825</v>
      </c>
      <c r="AM79" s="60" t="s">
        <v>470</v>
      </c>
      <c r="AN79" s="60" t="s">
        <v>94</v>
      </c>
      <c r="AO79" s="60" t="s">
        <v>94</v>
      </c>
      <c r="AP79" s="60" t="s">
        <v>94</v>
      </c>
      <c r="AQ79" s="60" t="s">
        <v>94</v>
      </c>
      <c r="AR79" s="12" t="s">
        <v>834</v>
      </c>
      <c r="AS79" s="5">
        <v>88</v>
      </c>
      <c r="AT79" s="6">
        <v>44239</v>
      </c>
      <c r="AU79" s="5" t="s">
        <v>94</v>
      </c>
      <c r="AV79" s="5" t="s">
        <v>94</v>
      </c>
      <c r="AW79" s="5" t="s">
        <v>94</v>
      </c>
      <c r="AX79" s="5" t="s">
        <v>94</v>
      </c>
      <c r="AY79" s="57">
        <v>44239</v>
      </c>
      <c r="AZ79" s="57">
        <v>44556</v>
      </c>
      <c r="BA79" s="53" t="s">
        <v>835</v>
      </c>
      <c r="BB79" s="8" t="str">
        <f t="shared" si="21"/>
        <v>MARIA CLARA LEUBRO BELTRAN</v>
      </c>
      <c r="BC79" s="14">
        <f t="shared" si="22"/>
        <v>69392579</v>
      </c>
      <c r="BD79" s="14" t="str">
        <f t="shared" si="18"/>
        <v xml:space="preserve">1.1 Dias </v>
      </c>
      <c r="BE79" s="15">
        <f t="shared" si="19"/>
        <v>315</v>
      </c>
      <c r="BF79" s="9"/>
      <c r="BG79" s="14">
        <v>4185584</v>
      </c>
      <c r="BH79" s="14">
        <v>6608817</v>
      </c>
      <c r="BI79" s="14">
        <v>6608817</v>
      </c>
      <c r="BJ79" s="14">
        <v>6608817</v>
      </c>
      <c r="BK79" s="14">
        <v>6608817</v>
      </c>
      <c r="BL79" s="16">
        <v>6608817</v>
      </c>
      <c r="BM79" s="17">
        <v>6608817</v>
      </c>
      <c r="BN79" s="16">
        <v>6608817</v>
      </c>
      <c r="BO79" s="18">
        <v>6608817</v>
      </c>
      <c r="BP79" s="18">
        <v>6608817</v>
      </c>
      <c r="BQ79" s="18">
        <v>5727642</v>
      </c>
      <c r="BR79" s="5"/>
      <c r="BS79" s="18"/>
      <c r="BT79" s="5"/>
      <c r="BU79" s="18"/>
      <c r="BV79" s="18"/>
      <c r="BW79" s="5"/>
      <c r="BX79" s="5"/>
      <c r="BY79" s="5"/>
      <c r="BZ79" s="5"/>
      <c r="CA79" s="5"/>
      <c r="CB79" s="16">
        <f t="shared" si="5"/>
        <v>69392579</v>
      </c>
      <c r="CC79" s="19">
        <f t="shared" si="6"/>
        <v>1</v>
      </c>
      <c r="CD79" s="24" t="s">
        <v>117</v>
      </c>
      <c r="CE79" s="25"/>
      <c r="CF79" s="25"/>
      <c r="CG79" s="25"/>
      <c r="CH79" s="25"/>
      <c r="CI79" s="25"/>
      <c r="CJ79" s="25">
        <v>11</v>
      </c>
      <c r="CK79" s="25">
        <v>11</v>
      </c>
      <c r="CL79" s="20" t="s">
        <v>837</v>
      </c>
      <c r="CM79" s="21">
        <v>44559</v>
      </c>
      <c r="CN79" s="9">
        <v>5727642</v>
      </c>
      <c r="CO79" s="9">
        <f t="shared" si="7"/>
        <v>5727642</v>
      </c>
      <c r="CP79" s="14">
        <f t="shared" si="8"/>
        <v>69392579</v>
      </c>
      <c r="CQ79" s="14">
        <f t="shared" si="9"/>
        <v>0</v>
      </c>
      <c r="CR79" s="5"/>
      <c r="CS79" s="5"/>
      <c r="CT79" s="22"/>
      <c r="CU79" s="22"/>
      <c r="CV79" s="22"/>
      <c r="CW79" s="22"/>
      <c r="CX79" s="22"/>
      <c r="CY79" s="22"/>
      <c r="CZ79" s="22"/>
      <c r="DA79" s="22"/>
      <c r="DB79" s="22"/>
      <c r="DC79" s="22"/>
      <c r="DD79" s="22"/>
      <c r="DE79" s="22"/>
      <c r="DF79" s="22"/>
      <c r="DG79" s="22"/>
      <c r="DH79" s="22"/>
      <c r="DI79" s="22"/>
      <c r="DJ79" s="22"/>
      <c r="DK79" s="22"/>
      <c r="DL79" s="22"/>
      <c r="DM79" s="22"/>
    </row>
    <row r="80" spans="1:117" s="23" customFormat="1" ht="72" customHeight="1">
      <c r="A80" s="5" t="s">
        <v>838</v>
      </c>
      <c r="B80" s="8" t="s">
        <v>839</v>
      </c>
      <c r="C80" s="5" t="s">
        <v>97</v>
      </c>
      <c r="D80" s="5" t="s">
        <v>428</v>
      </c>
      <c r="E80" s="5">
        <v>330</v>
      </c>
      <c r="F80" s="74">
        <v>131020202030203</v>
      </c>
      <c r="G80" s="5" t="s">
        <v>840</v>
      </c>
      <c r="H80" s="5" t="s">
        <v>94</v>
      </c>
      <c r="I80" s="5">
        <v>114</v>
      </c>
      <c r="J80" s="6">
        <v>44232</v>
      </c>
      <c r="K80" s="5" t="s">
        <v>100</v>
      </c>
      <c r="L80" s="9">
        <v>324851230</v>
      </c>
      <c r="M80" s="9" t="s">
        <v>94</v>
      </c>
      <c r="N80" s="5" t="s">
        <v>94</v>
      </c>
      <c r="O80" s="9">
        <v>0</v>
      </c>
      <c r="P80" s="9">
        <f t="shared" si="25"/>
        <v>324851230</v>
      </c>
      <c r="Q80" s="5" t="s">
        <v>94</v>
      </c>
      <c r="R80" s="5" t="s">
        <v>94</v>
      </c>
      <c r="S80" s="5" t="s">
        <v>94</v>
      </c>
      <c r="T80" s="5" t="s">
        <v>94</v>
      </c>
      <c r="U80" s="5" t="s">
        <v>94</v>
      </c>
      <c r="V80" s="8" t="s">
        <v>841</v>
      </c>
      <c r="W80" s="10">
        <v>830132864</v>
      </c>
      <c r="X80" s="10">
        <v>4</v>
      </c>
      <c r="Y80" s="10" t="s">
        <v>94</v>
      </c>
      <c r="Z80" s="10" t="s">
        <v>476</v>
      </c>
      <c r="AA80" s="10" t="s">
        <v>477</v>
      </c>
      <c r="AB80" s="33" t="s">
        <v>135</v>
      </c>
      <c r="AC80" s="33" t="s">
        <v>94</v>
      </c>
      <c r="AD80" s="33" t="s">
        <v>94</v>
      </c>
      <c r="AE80" s="33" t="s">
        <v>94</v>
      </c>
      <c r="AF80" s="5" t="s">
        <v>94</v>
      </c>
      <c r="AG80" s="5" t="s">
        <v>94</v>
      </c>
      <c r="AH80" s="5" t="s">
        <v>94</v>
      </c>
      <c r="AI80" s="10" t="s">
        <v>842</v>
      </c>
      <c r="AJ80" s="33">
        <v>3813000</v>
      </c>
      <c r="AK80" s="5" t="s">
        <v>843</v>
      </c>
      <c r="AL80" s="36" t="s">
        <v>94</v>
      </c>
      <c r="AM80" s="60" t="s">
        <v>94</v>
      </c>
      <c r="AN80" s="60" t="s">
        <v>828</v>
      </c>
      <c r="AO80" s="60">
        <v>33713</v>
      </c>
      <c r="AP80" s="60" t="s">
        <v>94</v>
      </c>
      <c r="AQ80" s="60" t="s">
        <v>828</v>
      </c>
      <c r="AR80" s="12" t="s">
        <v>844</v>
      </c>
      <c r="AS80" s="5">
        <v>93</v>
      </c>
      <c r="AT80" s="6">
        <v>44243</v>
      </c>
      <c r="AU80" s="5" t="s">
        <v>94</v>
      </c>
      <c r="AV80" s="5" t="s">
        <v>94</v>
      </c>
      <c r="AW80" s="5" t="s">
        <v>94</v>
      </c>
      <c r="AX80" s="5" t="s">
        <v>94</v>
      </c>
      <c r="AY80" s="57">
        <v>44243</v>
      </c>
      <c r="AZ80" s="57">
        <v>44576</v>
      </c>
      <c r="BA80" s="5" t="s">
        <v>94</v>
      </c>
      <c r="BB80" s="8" t="str">
        <f t="shared" si="21"/>
        <v>AGOPLA S.A.S - EN REORGANIZACIÓN</v>
      </c>
      <c r="BC80" s="14">
        <f t="shared" si="22"/>
        <v>324851230</v>
      </c>
      <c r="BD80" s="14" t="str">
        <f t="shared" si="18"/>
        <v xml:space="preserve">1.1 Dias </v>
      </c>
      <c r="BE80" s="15">
        <f t="shared" si="19"/>
        <v>330</v>
      </c>
      <c r="BF80" s="9"/>
      <c r="BG80" s="14">
        <v>44297895</v>
      </c>
      <c r="BH80" s="14">
        <v>29531930</v>
      </c>
      <c r="BI80" s="14">
        <v>29531930</v>
      </c>
      <c r="BJ80" s="14">
        <v>29531930</v>
      </c>
      <c r="BK80" s="14">
        <v>29531930</v>
      </c>
      <c r="BL80" s="16">
        <v>29531930</v>
      </c>
      <c r="BM80" s="17">
        <v>29531930</v>
      </c>
      <c r="BN80" s="16">
        <v>29531930</v>
      </c>
      <c r="BO80" s="18">
        <v>29531930</v>
      </c>
      <c r="BP80" s="18">
        <v>29531930</v>
      </c>
      <c r="BQ80" s="18">
        <v>14765965</v>
      </c>
      <c r="BR80" s="5"/>
      <c r="BS80" s="18"/>
      <c r="BT80" s="5"/>
      <c r="BU80" s="18"/>
      <c r="BV80" s="18"/>
      <c r="BW80" s="5"/>
      <c r="BX80" s="5"/>
      <c r="BY80" s="5"/>
      <c r="BZ80" s="5"/>
      <c r="CA80" s="5"/>
      <c r="CB80" s="16">
        <f t="shared" si="5"/>
        <v>324851230</v>
      </c>
      <c r="CC80" s="19">
        <f t="shared" si="6"/>
        <v>1</v>
      </c>
      <c r="CD80" s="24" t="s">
        <v>117</v>
      </c>
      <c r="CE80" s="25"/>
      <c r="CF80" s="25"/>
      <c r="CG80" s="25"/>
      <c r="CH80" s="25"/>
      <c r="CI80" s="25"/>
      <c r="CJ80" s="25">
        <v>11</v>
      </c>
      <c r="CK80" s="25">
        <v>11</v>
      </c>
      <c r="CL80" s="20" t="s">
        <v>845</v>
      </c>
      <c r="CM80" s="21">
        <v>44560</v>
      </c>
      <c r="CN80" s="9">
        <v>14765965</v>
      </c>
      <c r="CO80" s="9">
        <f t="shared" si="7"/>
        <v>14765965</v>
      </c>
      <c r="CP80" s="14">
        <f t="shared" si="8"/>
        <v>324851230</v>
      </c>
      <c r="CQ80" s="14">
        <f t="shared" si="9"/>
        <v>0</v>
      </c>
      <c r="CR80" s="5"/>
      <c r="CS80" s="5"/>
      <c r="CT80" s="22"/>
      <c r="CU80" s="22"/>
      <c r="CV80" s="22"/>
      <c r="CW80" s="22"/>
      <c r="CX80" s="22"/>
      <c r="CY80" s="22"/>
      <c r="CZ80" s="22"/>
      <c r="DA80" s="22"/>
      <c r="DB80" s="22"/>
      <c r="DC80" s="22"/>
      <c r="DD80" s="22"/>
      <c r="DE80" s="22"/>
      <c r="DF80" s="22"/>
      <c r="DG80" s="22"/>
      <c r="DH80" s="22"/>
      <c r="DI80" s="22"/>
      <c r="DJ80" s="22"/>
      <c r="DK80" s="22"/>
      <c r="DL80" s="22"/>
      <c r="DM80" s="22"/>
    </row>
    <row r="81" spans="1:117" s="23" customFormat="1" ht="72" customHeight="1">
      <c r="A81" s="5" t="s">
        <v>846</v>
      </c>
      <c r="B81" s="8" t="s">
        <v>847</v>
      </c>
      <c r="C81" s="5" t="s">
        <v>97</v>
      </c>
      <c r="D81" s="5" t="s">
        <v>428</v>
      </c>
      <c r="E81" s="5">
        <v>312</v>
      </c>
      <c r="F81" s="74">
        <v>131020202030404</v>
      </c>
      <c r="G81" s="5" t="s">
        <v>848</v>
      </c>
      <c r="H81" s="5" t="s">
        <v>94</v>
      </c>
      <c r="I81" s="5">
        <v>87</v>
      </c>
      <c r="J81" s="6">
        <v>44218</v>
      </c>
      <c r="K81" s="5" t="s">
        <v>100</v>
      </c>
      <c r="L81" s="9">
        <v>51600000</v>
      </c>
      <c r="M81" s="9" t="s">
        <v>94</v>
      </c>
      <c r="N81" s="5" t="s">
        <v>849</v>
      </c>
      <c r="O81" s="9">
        <f>2363763+23436237</f>
        <v>25800000</v>
      </c>
      <c r="P81" s="9">
        <f t="shared" si="25"/>
        <v>77400000</v>
      </c>
      <c r="Q81" s="5" t="s">
        <v>850</v>
      </c>
      <c r="R81" s="6">
        <v>44524</v>
      </c>
      <c r="S81" s="5" t="s">
        <v>851</v>
      </c>
      <c r="T81" s="5" t="s">
        <v>94</v>
      </c>
      <c r="U81" s="5" t="s">
        <v>94</v>
      </c>
      <c r="V81" s="8" t="s">
        <v>852</v>
      </c>
      <c r="W81" s="10">
        <v>899999115</v>
      </c>
      <c r="X81" s="10">
        <v>8</v>
      </c>
      <c r="Y81" s="10" t="s">
        <v>135</v>
      </c>
      <c r="Z81" s="10" t="s">
        <v>476</v>
      </c>
      <c r="AA81" s="10" t="s">
        <v>853</v>
      </c>
      <c r="AB81" s="33" t="s">
        <v>135</v>
      </c>
      <c r="AC81" s="33" t="s">
        <v>94</v>
      </c>
      <c r="AD81" s="33" t="s">
        <v>94</v>
      </c>
      <c r="AE81" s="33" t="s">
        <v>94</v>
      </c>
      <c r="AF81" s="33" t="s">
        <v>94</v>
      </c>
      <c r="AG81" s="33" t="s">
        <v>94</v>
      </c>
      <c r="AH81" s="33" t="s">
        <v>94</v>
      </c>
      <c r="AI81" s="33" t="s">
        <v>854</v>
      </c>
      <c r="AJ81" s="33">
        <v>3813000</v>
      </c>
      <c r="AK81" s="5" t="s">
        <v>855</v>
      </c>
      <c r="AL81" s="36" t="s">
        <v>94</v>
      </c>
      <c r="AM81" s="60" t="s">
        <v>94</v>
      </c>
      <c r="AN81" s="60" t="s">
        <v>828</v>
      </c>
      <c r="AO81" s="60">
        <v>31795</v>
      </c>
      <c r="AP81" s="60" t="s">
        <v>94</v>
      </c>
      <c r="AQ81" s="60" t="s">
        <v>828</v>
      </c>
      <c r="AR81" s="12" t="s">
        <v>856</v>
      </c>
      <c r="AS81" s="5">
        <v>90</v>
      </c>
      <c r="AT81" s="6">
        <v>44243</v>
      </c>
      <c r="AU81" s="5" t="s">
        <v>857</v>
      </c>
      <c r="AV81" s="5" t="s">
        <v>858</v>
      </c>
      <c r="AW81" s="5" t="s">
        <v>859</v>
      </c>
      <c r="AX81" s="5" t="s">
        <v>860</v>
      </c>
      <c r="AY81" s="57">
        <v>44244</v>
      </c>
      <c r="AZ81" s="57">
        <v>44732</v>
      </c>
      <c r="BA81" s="5" t="s">
        <v>94</v>
      </c>
      <c r="BB81" s="8" t="str">
        <f t="shared" si="21"/>
        <v>EMPRESA DE TELECOMUNICACIONES DE BOGOTÁ S.A ESP</v>
      </c>
      <c r="BC81" s="14">
        <f t="shared" si="22"/>
        <v>77400000</v>
      </c>
      <c r="BD81" s="14" t="str">
        <f t="shared" si="18"/>
        <v xml:space="preserve">1.1 Dias </v>
      </c>
      <c r="BE81" s="15">
        <f t="shared" si="19"/>
        <v>312</v>
      </c>
      <c r="BF81" s="9"/>
      <c r="BG81" s="14"/>
      <c r="BH81" s="5"/>
      <c r="BI81" s="5"/>
      <c r="BJ81" s="5"/>
      <c r="BK81" s="29"/>
      <c r="BL81" s="16">
        <v>22858360</v>
      </c>
      <c r="BM81" s="17">
        <v>5233260</v>
      </c>
      <c r="BN81" s="16"/>
      <c r="BO81" s="18"/>
      <c r="BP81" s="18">
        <f>10466520+5233261</f>
        <v>15699781</v>
      </c>
      <c r="BQ81" s="18">
        <v>0</v>
      </c>
      <c r="BR81" s="18">
        <v>5233260</v>
      </c>
      <c r="BS81" s="18"/>
      <c r="BT81" s="5"/>
      <c r="BU81" s="18"/>
      <c r="BV81" s="18"/>
      <c r="BW81" s="18">
        <f>23367371+2363763+2575339</f>
        <v>28306473</v>
      </c>
      <c r="BX81" s="18"/>
      <c r="BY81" s="18"/>
      <c r="BZ81" s="18"/>
      <c r="CA81" s="5"/>
      <c r="CB81" s="16">
        <f t="shared" si="5"/>
        <v>77331134</v>
      </c>
      <c r="CC81" s="19">
        <f t="shared" si="6"/>
        <v>0.99911025839793277</v>
      </c>
      <c r="CD81" s="24" t="s">
        <v>861</v>
      </c>
      <c r="CE81" s="30"/>
      <c r="CF81" s="30"/>
      <c r="CG81" s="30"/>
      <c r="CH81" s="30"/>
      <c r="CI81" s="30"/>
      <c r="CJ81" s="30">
        <v>11</v>
      </c>
      <c r="CK81" s="30">
        <v>11</v>
      </c>
      <c r="CL81" s="20" t="s">
        <v>862</v>
      </c>
      <c r="CM81" s="21" t="s">
        <v>863</v>
      </c>
      <c r="CN81" s="9">
        <v>28306473</v>
      </c>
      <c r="CO81" s="9">
        <f t="shared" si="7"/>
        <v>28306473</v>
      </c>
      <c r="CP81" s="14">
        <f t="shared" si="8"/>
        <v>77331134</v>
      </c>
      <c r="CQ81" s="14">
        <f t="shared" si="9"/>
        <v>68866</v>
      </c>
      <c r="CR81" s="5"/>
      <c r="CS81" s="5"/>
      <c r="CT81" s="22"/>
      <c r="CU81" s="22"/>
      <c r="CV81" s="22"/>
      <c r="CW81" s="22"/>
      <c r="CX81" s="22"/>
      <c r="CY81" s="22"/>
      <c r="CZ81" s="22"/>
      <c r="DA81" s="22"/>
      <c r="DB81" s="22"/>
      <c r="DC81" s="22"/>
      <c r="DD81" s="22"/>
      <c r="DE81" s="22"/>
      <c r="DF81" s="22"/>
      <c r="DG81" s="22"/>
      <c r="DH81" s="22"/>
      <c r="DI81" s="22"/>
      <c r="DJ81" s="22"/>
      <c r="DK81" s="22"/>
      <c r="DL81" s="22"/>
      <c r="DM81" s="31"/>
    </row>
    <row r="82" spans="1:117" s="23" customFormat="1" ht="63.75" customHeight="1">
      <c r="A82" s="5" t="s">
        <v>864</v>
      </c>
      <c r="B82" s="8" t="s">
        <v>865</v>
      </c>
      <c r="C82" s="5" t="s">
        <v>97</v>
      </c>
      <c r="D82" s="5" t="s">
        <v>428</v>
      </c>
      <c r="E82" s="5">
        <v>310</v>
      </c>
      <c r="F82" s="74" t="s">
        <v>149</v>
      </c>
      <c r="G82" s="5" t="s">
        <v>150</v>
      </c>
      <c r="H82" s="5">
        <v>1082001052</v>
      </c>
      <c r="I82" s="5">
        <v>101</v>
      </c>
      <c r="J82" s="6">
        <v>44228</v>
      </c>
      <c r="K82" s="5" t="s">
        <v>123</v>
      </c>
      <c r="L82" s="9">
        <v>30351604</v>
      </c>
      <c r="M82" s="9">
        <v>2937252</v>
      </c>
      <c r="N82" s="5" t="s">
        <v>94</v>
      </c>
      <c r="O82" s="9">
        <v>0</v>
      </c>
      <c r="P82" s="9">
        <f t="shared" si="25"/>
        <v>30351604</v>
      </c>
      <c r="Q82" s="5" t="s">
        <v>94</v>
      </c>
      <c r="R82" s="5" t="s">
        <v>94</v>
      </c>
      <c r="S82" s="5" t="s">
        <v>94</v>
      </c>
      <c r="T82" s="5" t="s">
        <v>94</v>
      </c>
      <c r="U82" s="5" t="s">
        <v>94</v>
      </c>
      <c r="V82" s="8" t="s">
        <v>866</v>
      </c>
      <c r="W82" s="10">
        <v>80249870</v>
      </c>
      <c r="X82" s="10">
        <v>2</v>
      </c>
      <c r="Y82" s="10" t="s">
        <v>219</v>
      </c>
      <c r="Z82" s="10" t="s">
        <v>105</v>
      </c>
      <c r="AA82" s="10" t="s">
        <v>106</v>
      </c>
      <c r="AB82" s="56">
        <v>30864</v>
      </c>
      <c r="AC82" s="33" t="s">
        <v>107</v>
      </c>
      <c r="AD82" s="33" t="s">
        <v>163</v>
      </c>
      <c r="AE82" s="33" t="s">
        <v>108</v>
      </c>
      <c r="AF82" s="5" t="s">
        <v>867</v>
      </c>
      <c r="AG82" s="5" t="s">
        <v>770</v>
      </c>
      <c r="AH82" s="5" t="s">
        <v>111</v>
      </c>
      <c r="AI82" s="10" t="s">
        <v>868</v>
      </c>
      <c r="AJ82" s="33">
        <v>3813000</v>
      </c>
      <c r="AK82" s="5" t="s">
        <v>869</v>
      </c>
      <c r="AL82" s="36" t="s">
        <v>293</v>
      </c>
      <c r="AM82" s="60" t="s">
        <v>130</v>
      </c>
      <c r="AN82" s="60" t="s">
        <v>94</v>
      </c>
      <c r="AO82" s="60" t="s">
        <v>94</v>
      </c>
      <c r="AP82" s="60" t="s">
        <v>94</v>
      </c>
      <c r="AQ82" s="60" t="s">
        <v>94</v>
      </c>
      <c r="AR82" s="12" t="s">
        <v>870</v>
      </c>
      <c r="AS82" s="5">
        <v>91</v>
      </c>
      <c r="AT82" s="6">
        <v>44243</v>
      </c>
      <c r="AU82" s="5" t="s">
        <v>94</v>
      </c>
      <c r="AV82" s="5" t="s">
        <v>94</v>
      </c>
      <c r="AW82" s="5" t="s">
        <v>94</v>
      </c>
      <c r="AX82" s="5" t="s">
        <v>94</v>
      </c>
      <c r="AY82" s="57">
        <v>44243</v>
      </c>
      <c r="AZ82" s="57">
        <v>44555</v>
      </c>
      <c r="BA82" s="5" t="s">
        <v>94</v>
      </c>
      <c r="BB82" s="8" t="str">
        <f t="shared" si="21"/>
        <v>MARIO HERNAN ARIAS PARRA</v>
      </c>
      <c r="BC82" s="14">
        <f t="shared" si="22"/>
        <v>30351604</v>
      </c>
      <c r="BD82" s="14" t="str">
        <f t="shared" si="18"/>
        <v xml:space="preserve">1.1 Dias </v>
      </c>
      <c r="BE82" s="15">
        <f t="shared" si="19"/>
        <v>310</v>
      </c>
      <c r="BF82" s="9"/>
      <c r="BG82" s="14">
        <v>1468626</v>
      </c>
      <c r="BH82" s="14">
        <v>2937252</v>
      </c>
      <c r="BI82" s="14">
        <v>2937252</v>
      </c>
      <c r="BJ82" s="14">
        <v>2937252</v>
      </c>
      <c r="BK82" s="14">
        <v>2937252</v>
      </c>
      <c r="BL82" s="16">
        <v>2937252</v>
      </c>
      <c r="BM82" s="17">
        <v>2937252</v>
      </c>
      <c r="BN82" s="16">
        <v>2937252</v>
      </c>
      <c r="BO82" s="18">
        <v>2937252</v>
      </c>
      <c r="BP82" s="18">
        <v>2937252</v>
      </c>
      <c r="BQ82" s="18">
        <v>2447710</v>
      </c>
      <c r="BR82" s="5"/>
      <c r="BS82" s="18"/>
      <c r="BT82" s="5"/>
      <c r="BU82" s="18"/>
      <c r="BV82" s="18"/>
      <c r="BW82" s="5"/>
      <c r="BX82" s="5"/>
      <c r="BY82" s="5"/>
      <c r="BZ82" s="5"/>
      <c r="CA82" s="5"/>
      <c r="CB82" s="16">
        <f t="shared" si="5"/>
        <v>30351604</v>
      </c>
      <c r="CC82" s="19">
        <f t="shared" si="6"/>
        <v>1</v>
      </c>
      <c r="CD82" s="24" t="s">
        <v>117</v>
      </c>
      <c r="CE82" s="25"/>
      <c r="CF82" s="25"/>
      <c r="CG82" s="25"/>
      <c r="CH82" s="25"/>
      <c r="CI82" s="25"/>
      <c r="CJ82" s="25">
        <v>11</v>
      </c>
      <c r="CK82" s="25">
        <v>11</v>
      </c>
      <c r="CL82" s="20" t="s">
        <v>871</v>
      </c>
      <c r="CM82" s="21">
        <v>44559</v>
      </c>
      <c r="CN82" s="9">
        <v>2447710</v>
      </c>
      <c r="CO82" s="9">
        <f t="shared" si="7"/>
        <v>2447710</v>
      </c>
      <c r="CP82" s="14">
        <f t="shared" si="8"/>
        <v>30351604</v>
      </c>
      <c r="CQ82" s="14">
        <f t="shared" si="9"/>
        <v>0</v>
      </c>
      <c r="CR82" s="5"/>
      <c r="CS82" s="5"/>
      <c r="CT82" s="22"/>
      <c r="CU82" s="22"/>
      <c r="CV82" s="22"/>
      <c r="CW82" s="22"/>
      <c r="CX82" s="22"/>
      <c r="CY82" s="22"/>
      <c r="CZ82" s="22"/>
      <c r="DA82" s="22"/>
      <c r="DB82" s="22"/>
      <c r="DC82" s="22"/>
      <c r="DD82" s="22"/>
      <c r="DE82" s="22"/>
      <c r="DF82" s="22"/>
      <c r="DG82" s="22"/>
      <c r="DH82" s="22"/>
      <c r="DI82" s="22"/>
      <c r="DJ82" s="22"/>
      <c r="DK82" s="22"/>
      <c r="DL82" s="22"/>
      <c r="DM82" s="22"/>
    </row>
    <row r="83" spans="1:117" s="23" customFormat="1" ht="57.75" customHeight="1">
      <c r="A83" s="5">
        <v>64223</v>
      </c>
      <c r="B83" s="8" t="s">
        <v>872</v>
      </c>
      <c r="C83" s="5" t="s">
        <v>873</v>
      </c>
      <c r="D83" s="5" t="s">
        <v>428</v>
      </c>
      <c r="E83" s="5">
        <v>332</v>
      </c>
      <c r="F83" s="74" t="s">
        <v>298</v>
      </c>
      <c r="G83" s="5" t="s">
        <v>299</v>
      </c>
      <c r="H83" s="5">
        <v>1082000052</v>
      </c>
      <c r="I83" s="5">
        <v>41</v>
      </c>
      <c r="J83" s="6">
        <v>44203</v>
      </c>
      <c r="K83" s="5" t="s">
        <v>123</v>
      </c>
      <c r="L83" s="9">
        <v>509743896</v>
      </c>
      <c r="M83" s="9" t="s">
        <v>135</v>
      </c>
      <c r="N83" s="5" t="s">
        <v>94</v>
      </c>
      <c r="O83" s="9">
        <v>0</v>
      </c>
      <c r="P83" s="9">
        <f t="shared" si="25"/>
        <v>509743896</v>
      </c>
      <c r="Q83" s="5" t="s">
        <v>94</v>
      </c>
      <c r="R83" s="5" t="s">
        <v>94</v>
      </c>
      <c r="S83" s="5" t="s">
        <v>94</v>
      </c>
      <c r="T83" s="5" t="s">
        <v>94</v>
      </c>
      <c r="U83" s="5" t="s">
        <v>94</v>
      </c>
      <c r="V83" s="8" t="s">
        <v>874</v>
      </c>
      <c r="W83" s="10">
        <v>800103052</v>
      </c>
      <c r="X83" s="10">
        <v>8</v>
      </c>
      <c r="Y83" s="10" t="s">
        <v>94</v>
      </c>
      <c r="Z83" s="10" t="s">
        <v>476</v>
      </c>
      <c r="AA83" s="10" t="s">
        <v>875</v>
      </c>
      <c r="AB83" s="33" t="s">
        <v>135</v>
      </c>
      <c r="AC83" s="33" t="s">
        <v>94</v>
      </c>
      <c r="AD83" s="33" t="s">
        <v>94</v>
      </c>
      <c r="AE83" s="33" t="s">
        <v>94</v>
      </c>
      <c r="AF83" s="33" t="s">
        <v>94</v>
      </c>
      <c r="AG83" s="33" t="s">
        <v>94</v>
      </c>
      <c r="AH83" s="33" t="s">
        <v>94</v>
      </c>
      <c r="AI83" s="10" t="s">
        <v>876</v>
      </c>
      <c r="AJ83" s="33">
        <v>3813000</v>
      </c>
      <c r="AK83" s="5" t="s">
        <v>877</v>
      </c>
      <c r="AL83" s="36" t="s">
        <v>94</v>
      </c>
      <c r="AM83" s="60" t="s">
        <v>94</v>
      </c>
      <c r="AN83" s="60" t="s">
        <v>94</v>
      </c>
      <c r="AO83" s="60" t="s">
        <v>94</v>
      </c>
      <c r="AP83" s="60" t="s">
        <v>94</v>
      </c>
      <c r="AQ83" s="60" t="s">
        <v>94</v>
      </c>
      <c r="AR83" s="12" t="s">
        <v>878</v>
      </c>
      <c r="AS83" s="5">
        <v>92</v>
      </c>
      <c r="AT83" s="6">
        <v>44243</v>
      </c>
      <c r="AU83" s="5" t="s">
        <v>94</v>
      </c>
      <c r="AV83" s="5" t="s">
        <v>94</v>
      </c>
      <c r="AW83" s="5" t="s">
        <v>94</v>
      </c>
      <c r="AX83" s="5" t="s">
        <v>94</v>
      </c>
      <c r="AY83" s="57">
        <v>44244</v>
      </c>
      <c r="AZ83" s="63">
        <v>44579</v>
      </c>
      <c r="BA83" s="5" t="s">
        <v>94</v>
      </c>
      <c r="BB83" s="8" t="str">
        <f t="shared" si="21"/>
        <v>ORACLE COLOMBIA LIMITADA</v>
      </c>
      <c r="BC83" s="14">
        <f t="shared" si="22"/>
        <v>509743896</v>
      </c>
      <c r="BD83" s="14" t="str">
        <f t="shared" si="18"/>
        <v xml:space="preserve">1.1 Dias </v>
      </c>
      <c r="BE83" s="15">
        <f t="shared" si="19"/>
        <v>332</v>
      </c>
      <c r="BF83" s="9"/>
      <c r="BG83" s="14">
        <v>509743896</v>
      </c>
      <c r="BH83" s="5"/>
      <c r="BI83" s="5"/>
      <c r="BJ83" s="5"/>
      <c r="BK83" s="40"/>
      <c r="BL83" s="16"/>
      <c r="BM83" s="5"/>
      <c r="BN83" s="16"/>
      <c r="BO83" s="18"/>
      <c r="BP83" s="18">
        <v>0</v>
      </c>
      <c r="BQ83" s="18">
        <v>0</v>
      </c>
      <c r="BR83" s="5"/>
      <c r="BS83" s="18"/>
      <c r="BT83" s="5"/>
      <c r="BU83" s="18"/>
      <c r="BV83" s="18"/>
      <c r="BW83" s="5"/>
      <c r="BX83" s="5"/>
      <c r="BY83" s="5"/>
      <c r="BZ83" s="5"/>
      <c r="CA83" s="5"/>
      <c r="CB83" s="16">
        <f t="shared" si="5"/>
        <v>509743896</v>
      </c>
      <c r="CC83" s="19">
        <f t="shared" si="6"/>
        <v>1</v>
      </c>
      <c r="CD83" s="24" t="s">
        <v>117</v>
      </c>
      <c r="CE83" s="30"/>
      <c r="CF83" s="30"/>
      <c r="CG83" s="30"/>
      <c r="CH83" s="30"/>
      <c r="CI83" s="30"/>
      <c r="CJ83" s="30">
        <v>1</v>
      </c>
      <c r="CK83" s="30">
        <v>1</v>
      </c>
      <c r="CL83" s="20" t="e">
        <v>#N/A</v>
      </c>
      <c r="CM83" s="21" t="e">
        <v>#N/A</v>
      </c>
      <c r="CN83" s="9">
        <v>0</v>
      </c>
      <c r="CO83" s="9">
        <f t="shared" si="7"/>
        <v>0</v>
      </c>
      <c r="CP83" s="14">
        <f t="shared" si="8"/>
        <v>509743896</v>
      </c>
      <c r="CQ83" s="14">
        <f t="shared" si="9"/>
        <v>0</v>
      </c>
      <c r="CR83" s="5"/>
      <c r="CS83" s="5"/>
      <c r="CT83" s="22"/>
      <c r="CU83" s="22"/>
      <c r="CV83" s="22"/>
      <c r="CW83" s="22"/>
      <c r="CX83" s="22"/>
      <c r="CY83" s="22"/>
      <c r="CZ83" s="22"/>
      <c r="DA83" s="22"/>
      <c r="DB83" s="22"/>
      <c r="DC83" s="22"/>
      <c r="DD83" s="22"/>
      <c r="DE83" s="22"/>
      <c r="DF83" s="22"/>
      <c r="DG83" s="22"/>
      <c r="DH83" s="22"/>
      <c r="DI83" s="22"/>
      <c r="DJ83" s="22"/>
      <c r="DK83" s="22"/>
      <c r="DL83" s="22"/>
      <c r="DM83" s="31"/>
    </row>
    <row r="84" spans="1:117" s="23" customFormat="1" ht="68.25" customHeight="1">
      <c r="A84" s="5" t="s">
        <v>879</v>
      </c>
      <c r="B84" s="8" t="s">
        <v>880</v>
      </c>
      <c r="C84" s="5" t="s">
        <v>97</v>
      </c>
      <c r="D84" s="5" t="s">
        <v>98</v>
      </c>
      <c r="E84" s="5">
        <v>10</v>
      </c>
      <c r="F84" s="74" t="s">
        <v>149</v>
      </c>
      <c r="G84" s="5" t="s">
        <v>150</v>
      </c>
      <c r="H84" s="5">
        <v>1082001052</v>
      </c>
      <c r="I84" s="5">
        <v>107</v>
      </c>
      <c r="J84" s="6">
        <v>44230</v>
      </c>
      <c r="K84" s="5" t="s">
        <v>123</v>
      </c>
      <c r="L84" s="9">
        <v>58745040</v>
      </c>
      <c r="M84" s="9">
        <v>5874504</v>
      </c>
      <c r="N84" s="5" t="s">
        <v>94</v>
      </c>
      <c r="O84" s="9">
        <v>0</v>
      </c>
      <c r="P84" s="9">
        <f t="shared" si="25"/>
        <v>58745040</v>
      </c>
      <c r="Q84" s="5" t="s">
        <v>94</v>
      </c>
      <c r="R84" s="5" t="s">
        <v>94</v>
      </c>
      <c r="S84" s="5" t="s">
        <v>94</v>
      </c>
      <c r="T84" s="5" t="s">
        <v>94</v>
      </c>
      <c r="U84" s="5" t="s">
        <v>94</v>
      </c>
      <c r="V84" s="8" t="s">
        <v>881</v>
      </c>
      <c r="W84" s="10">
        <v>1032469498</v>
      </c>
      <c r="X84" s="10">
        <v>5</v>
      </c>
      <c r="Y84" s="10" t="s">
        <v>219</v>
      </c>
      <c r="Z84" s="10" t="s">
        <v>105</v>
      </c>
      <c r="AA84" s="10" t="s">
        <v>106</v>
      </c>
      <c r="AB84" s="54">
        <v>34737</v>
      </c>
      <c r="AC84" s="33" t="s">
        <v>107</v>
      </c>
      <c r="AD84" s="33" t="s">
        <v>163</v>
      </c>
      <c r="AE84" s="33" t="s">
        <v>108</v>
      </c>
      <c r="AF84" s="33" t="s">
        <v>153</v>
      </c>
      <c r="AG84" s="33" t="s">
        <v>882</v>
      </c>
      <c r="AH84" s="33" t="s">
        <v>111</v>
      </c>
      <c r="AI84" s="10" t="s">
        <v>883</v>
      </c>
      <c r="AJ84" s="33">
        <v>3813000</v>
      </c>
      <c r="AK84" s="5" t="s">
        <v>884</v>
      </c>
      <c r="AL84" s="36" t="s">
        <v>320</v>
      </c>
      <c r="AM84" s="60" t="s">
        <v>224</v>
      </c>
      <c r="AN84" s="60" t="s">
        <v>94</v>
      </c>
      <c r="AO84" s="60" t="s">
        <v>94</v>
      </c>
      <c r="AP84" s="60" t="s">
        <v>94</v>
      </c>
      <c r="AQ84" s="60" t="s">
        <v>94</v>
      </c>
      <c r="AR84" s="12" t="s">
        <v>885</v>
      </c>
      <c r="AS84" s="5">
        <v>94</v>
      </c>
      <c r="AT84" s="6">
        <v>44244</v>
      </c>
      <c r="AU84" s="5" t="s">
        <v>94</v>
      </c>
      <c r="AV84" s="5" t="s">
        <v>94</v>
      </c>
      <c r="AW84" s="5" t="s">
        <v>94</v>
      </c>
      <c r="AX84" s="5" t="s">
        <v>94</v>
      </c>
      <c r="AY84" s="57">
        <v>44245</v>
      </c>
      <c r="AZ84" s="57">
        <v>44547</v>
      </c>
      <c r="BA84" s="5" t="s">
        <v>94</v>
      </c>
      <c r="BB84" s="8" t="str">
        <f t="shared" si="21"/>
        <v xml:space="preserve">WILLIAM ANDRES CARDENAS BONILLA </v>
      </c>
      <c r="BC84" s="14">
        <f t="shared" si="22"/>
        <v>58745040</v>
      </c>
      <c r="BD84" s="14" t="str">
        <f t="shared" si="18"/>
        <v>2 2. Meses</v>
      </c>
      <c r="BE84" s="15">
        <f t="shared" si="19"/>
        <v>10</v>
      </c>
      <c r="BF84" s="9"/>
      <c r="BG84" s="14">
        <v>2545618</v>
      </c>
      <c r="BH84" s="14">
        <v>5874504</v>
      </c>
      <c r="BI84" s="14">
        <v>5874504</v>
      </c>
      <c r="BJ84" s="14">
        <v>5874504</v>
      </c>
      <c r="BK84" s="14">
        <v>5874504</v>
      </c>
      <c r="BL84" s="16">
        <v>5874504</v>
      </c>
      <c r="BM84" s="17">
        <v>5874504</v>
      </c>
      <c r="BN84" s="16">
        <v>5874504</v>
      </c>
      <c r="BO84" s="18">
        <v>5874504</v>
      </c>
      <c r="BP84" s="18">
        <f>5874504+3328886</f>
        <v>9203390</v>
      </c>
      <c r="BQ84" s="18">
        <v>0</v>
      </c>
      <c r="BR84" s="5"/>
      <c r="BS84" s="18"/>
      <c r="BT84" s="5"/>
      <c r="BU84" s="18"/>
      <c r="BV84" s="18"/>
      <c r="BW84" s="5"/>
      <c r="BX84" s="5"/>
      <c r="BY84" s="5"/>
      <c r="BZ84" s="5"/>
      <c r="CA84" s="5"/>
      <c r="CB84" s="16">
        <f t="shared" si="5"/>
        <v>58745040</v>
      </c>
      <c r="CC84" s="19">
        <f t="shared" si="6"/>
        <v>1</v>
      </c>
      <c r="CD84" s="24" t="s">
        <v>117</v>
      </c>
      <c r="CE84" s="25"/>
      <c r="CF84" s="25"/>
      <c r="CG84" s="25"/>
      <c r="CH84" s="25"/>
      <c r="CI84" s="25"/>
      <c r="CJ84" s="25">
        <v>12</v>
      </c>
      <c r="CK84" s="25">
        <v>12</v>
      </c>
      <c r="CL84" s="20" t="s">
        <v>886</v>
      </c>
      <c r="CM84" s="21">
        <v>44552</v>
      </c>
      <c r="CN84" s="9">
        <v>3328886</v>
      </c>
      <c r="CO84" s="9">
        <f t="shared" si="7"/>
        <v>3328886</v>
      </c>
      <c r="CP84" s="14">
        <f t="shared" si="8"/>
        <v>58745040</v>
      </c>
      <c r="CQ84" s="14">
        <f t="shared" si="9"/>
        <v>0</v>
      </c>
      <c r="CR84" s="5"/>
      <c r="CS84" s="5"/>
      <c r="CT84" s="22"/>
      <c r="CU84" s="22"/>
      <c r="CV84" s="22"/>
      <c r="CW84" s="22"/>
      <c r="CX84" s="22"/>
      <c r="CY84" s="22"/>
      <c r="CZ84" s="22"/>
      <c r="DA84" s="22"/>
      <c r="DB84" s="22"/>
      <c r="DC84" s="22"/>
      <c r="DD84" s="22"/>
      <c r="DE84" s="22"/>
      <c r="DF84" s="22"/>
      <c r="DG84" s="22"/>
      <c r="DH84" s="22"/>
      <c r="DI84" s="22"/>
      <c r="DJ84" s="22"/>
      <c r="DK84" s="22"/>
      <c r="DL84" s="22"/>
      <c r="DM84" s="22"/>
    </row>
    <row r="85" spans="1:117" s="23" customFormat="1" ht="68.25" customHeight="1">
      <c r="A85" s="5" t="s">
        <v>887</v>
      </c>
      <c r="B85" s="8" t="s">
        <v>888</v>
      </c>
      <c r="C85" s="5" t="s">
        <v>97</v>
      </c>
      <c r="D85" s="5" t="s">
        <v>98</v>
      </c>
      <c r="E85" s="5">
        <v>10</v>
      </c>
      <c r="F85" s="74" t="s">
        <v>149</v>
      </c>
      <c r="G85" s="5" t="s">
        <v>150</v>
      </c>
      <c r="H85" s="5">
        <v>1082001052</v>
      </c>
      <c r="I85" s="5">
        <v>105</v>
      </c>
      <c r="J85" s="6">
        <v>44230</v>
      </c>
      <c r="K85" s="5" t="s">
        <v>123</v>
      </c>
      <c r="L85" s="9">
        <v>73431300</v>
      </c>
      <c r="M85" s="9">
        <v>7343130</v>
      </c>
      <c r="N85" s="5" t="s">
        <v>94</v>
      </c>
      <c r="O85" s="9">
        <v>0</v>
      </c>
      <c r="P85" s="9">
        <f t="shared" si="25"/>
        <v>73431300</v>
      </c>
      <c r="Q85" s="5" t="s">
        <v>94</v>
      </c>
      <c r="R85" s="5" t="s">
        <v>94</v>
      </c>
      <c r="S85" s="5" t="s">
        <v>94</v>
      </c>
      <c r="T85" s="5" t="s">
        <v>94</v>
      </c>
      <c r="U85" s="5" t="s">
        <v>94</v>
      </c>
      <c r="V85" s="8" t="s">
        <v>889</v>
      </c>
      <c r="W85" s="10">
        <v>1106393845</v>
      </c>
      <c r="X85" s="10">
        <v>8</v>
      </c>
      <c r="Y85" s="10" t="s">
        <v>104</v>
      </c>
      <c r="Z85" s="10" t="s">
        <v>105</v>
      </c>
      <c r="AA85" s="10" t="s">
        <v>106</v>
      </c>
      <c r="AB85" s="54">
        <v>31724</v>
      </c>
      <c r="AC85" s="33" t="s">
        <v>107</v>
      </c>
      <c r="AD85" s="33" t="s">
        <v>138</v>
      </c>
      <c r="AE85" s="33" t="s">
        <v>890</v>
      </c>
      <c r="AF85" s="33" t="s">
        <v>867</v>
      </c>
      <c r="AG85" s="33" t="s">
        <v>770</v>
      </c>
      <c r="AH85" s="33" t="s">
        <v>111</v>
      </c>
      <c r="AI85" s="10" t="s">
        <v>891</v>
      </c>
      <c r="AJ85" s="33">
        <v>3813000</v>
      </c>
      <c r="AK85" s="5" t="s">
        <v>892</v>
      </c>
      <c r="AL85" s="36" t="s">
        <v>320</v>
      </c>
      <c r="AM85" s="60" t="s">
        <v>157</v>
      </c>
      <c r="AN85" s="60" t="s">
        <v>94</v>
      </c>
      <c r="AO85" s="60" t="s">
        <v>94</v>
      </c>
      <c r="AP85" s="60" t="s">
        <v>94</v>
      </c>
      <c r="AQ85" s="60" t="s">
        <v>94</v>
      </c>
      <c r="AR85" s="12" t="s">
        <v>893</v>
      </c>
      <c r="AS85" s="5">
        <v>95</v>
      </c>
      <c r="AT85" s="6">
        <v>44244</v>
      </c>
      <c r="AU85" s="5" t="s">
        <v>94</v>
      </c>
      <c r="AV85" s="5" t="s">
        <v>94</v>
      </c>
      <c r="AW85" s="5" t="s">
        <v>94</v>
      </c>
      <c r="AX85" s="5" t="s">
        <v>94</v>
      </c>
      <c r="AY85" s="57">
        <v>44246</v>
      </c>
      <c r="AZ85" s="57">
        <v>44548</v>
      </c>
      <c r="BA85" s="5" t="s">
        <v>94</v>
      </c>
      <c r="BB85" s="8" t="str">
        <f t="shared" si="21"/>
        <v xml:space="preserve">ANGELA MARÍA DÍAZ VARGAS </v>
      </c>
      <c r="BC85" s="14">
        <f t="shared" si="22"/>
        <v>73431300</v>
      </c>
      <c r="BD85" s="14" t="str">
        <f t="shared" si="18"/>
        <v>2 2. Meses</v>
      </c>
      <c r="BE85" s="15">
        <f t="shared" si="19"/>
        <v>10</v>
      </c>
      <c r="BF85" s="9"/>
      <c r="BG85" s="14"/>
      <c r="BH85" s="14">
        <v>10280382</v>
      </c>
      <c r="BI85" s="5"/>
      <c r="BJ85" s="14">
        <v>14686260</v>
      </c>
      <c r="BK85" s="14">
        <v>7343130</v>
      </c>
      <c r="BL85" s="16">
        <v>7343130</v>
      </c>
      <c r="BM85" s="17">
        <v>7343130</v>
      </c>
      <c r="BN85" s="16">
        <v>7343130</v>
      </c>
      <c r="BO85" s="18">
        <v>7343130</v>
      </c>
      <c r="BP85" s="18">
        <v>7343130</v>
      </c>
      <c r="BQ85" s="18">
        <v>4405878</v>
      </c>
      <c r="BR85" s="5"/>
      <c r="BS85" s="18"/>
      <c r="BT85" s="5"/>
      <c r="BU85" s="18"/>
      <c r="BV85" s="18"/>
      <c r="BW85" s="5"/>
      <c r="BX85" s="5"/>
      <c r="BY85" s="5"/>
      <c r="BZ85" s="5"/>
      <c r="CA85" s="5"/>
      <c r="CB85" s="16">
        <f t="shared" si="5"/>
        <v>73431300</v>
      </c>
      <c r="CC85" s="19">
        <f t="shared" si="6"/>
        <v>1</v>
      </c>
      <c r="CD85" s="24" t="s">
        <v>117</v>
      </c>
      <c r="CE85" s="25"/>
      <c r="CF85" s="25"/>
      <c r="CG85" s="25"/>
      <c r="CH85" s="25"/>
      <c r="CI85" s="25"/>
      <c r="CJ85" s="25">
        <v>10</v>
      </c>
      <c r="CK85" s="25">
        <v>10</v>
      </c>
      <c r="CL85" s="20" t="s">
        <v>894</v>
      </c>
      <c r="CM85" s="21">
        <v>44559</v>
      </c>
      <c r="CN85" s="9">
        <v>4405878</v>
      </c>
      <c r="CO85" s="9">
        <f t="shared" si="7"/>
        <v>4405878</v>
      </c>
      <c r="CP85" s="14">
        <f t="shared" si="8"/>
        <v>73431300</v>
      </c>
      <c r="CQ85" s="14">
        <f t="shared" si="9"/>
        <v>0</v>
      </c>
      <c r="CR85" s="5"/>
      <c r="CS85" s="5"/>
      <c r="CT85" s="22"/>
      <c r="CU85" s="22"/>
      <c r="CV85" s="22"/>
      <c r="CW85" s="22"/>
      <c r="CX85" s="22"/>
      <c r="CY85" s="22"/>
      <c r="CZ85" s="22"/>
      <c r="DA85" s="22"/>
      <c r="DB85" s="22"/>
      <c r="DC85" s="22"/>
      <c r="DD85" s="22"/>
      <c r="DE85" s="22"/>
      <c r="DF85" s="22"/>
      <c r="DG85" s="22"/>
      <c r="DH85" s="22"/>
      <c r="DI85" s="22"/>
      <c r="DJ85" s="22"/>
      <c r="DK85" s="22"/>
      <c r="DL85" s="22"/>
      <c r="DM85" s="22"/>
    </row>
    <row r="86" spans="1:117" s="23" customFormat="1" ht="68.25" customHeight="1">
      <c r="A86" s="5" t="s">
        <v>895</v>
      </c>
      <c r="B86" s="8" t="s">
        <v>896</v>
      </c>
      <c r="C86" s="5" t="s">
        <v>97</v>
      </c>
      <c r="D86" s="5" t="s">
        <v>428</v>
      </c>
      <c r="E86" s="5">
        <v>310</v>
      </c>
      <c r="F86" s="74" t="s">
        <v>149</v>
      </c>
      <c r="G86" s="5" t="s">
        <v>150</v>
      </c>
      <c r="H86" s="5">
        <v>1082001052</v>
      </c>
      <c r="I86" s="5">
        <v>100</v>
      </c>
      <c r="J86" s="6">
        <v>44230</v>
      </c>
      <c r="K86" s="5" t="s">
        <v>123</v>
      </c>
      <c r="L86" s="9">
        <v>30351604</v>
      </c>
      <c r="M86" s="9">
        <v>2937252</v>
      </c>
      <c r="N86" s="5" t="s">
        <v>94</v>
      </c>
      <c r="O86" s="9">
        <v>0</v>
      </c>
      <c r="P86" s="9">
        <f t="shared" si="25"/>
        <v>30351604</v>
      </c>
      <c r="Q86" s="5" t="s">
        <v>94</v>
      </c>
      <c r="R86" s="5" t="s">
        <v>94</v>
      </c>
      <c r="S86" s="5" t="s">
        <v>94</v>
      </c>
      <c r="T86" s="5" t="s">
        <v>94</v>
      </c>
      <c r="U86" s="5" t="s">
        <v>94</v>
      </c>
      <c r="V86" s="8" t="s">
        <v>897</v>
      </c>
      <c r="W86" s="10">
        <v>52734728</v>
      </c>
      <c r="X86" s="10">
        <v>2</v>
      </c>
      <c r="Y86" s="10" t="s">
        <v>104</v>
      </c>
      <c r="Z86" s="10" t="s">
        <v>105</v>
      </c>
      <c r="AA86" s="10" t="s">
        <v>106</v>
      </c>
      <c r="AB86" s="54">
        <v>30604</v>
      </c>
      <c r="AC86" s="33" t="s">
        <v>107</v>
      </c>
      <c r="AD86" s="33" t="s">
        <v>163</v>
      </c>
      <c r="AE86" s="33" t="s">
        <v>108</v>
      </c>
      <c r="AF86" s="33" t="s">
        <v>153</v>
      </c>
      <c r="AG86" s="33" t="s">
        <v>898</v>
      </c>
      <c r="AH86" s="33" t="s">
        <v>111</v>
      </c>
      <c r="AI86" s="10" t="s">
        <v>899</v>
      </c>
      <c r="AJ86" s="33">
        <v>3813000</v>
      </c>
      <c r="AK86" s="5" t="s">
        <v>900</v>
      </c>
      <c r="AL86" s="36" t="s">
        <v>354</v>
      </c>
      <c r="AM86" s="60" t="s">
        <v>130</v>
      </c>
      <c r="AN86" s="60" t="s">
        <v>94</v>
      </c>
      <c r="AO86" s="60" t="s">
        <v>94</v>
      </c>
      <c r="AP86" s="60" t="s">
        <v>94</v>
      </c>
      <c r="AQ86" s="60" t="s">
        <v>94</v>
      </c>
      <c r="AR86" s="12" t="s">
        <v>870</v>
      </c>
      <c r="AS86" s="5">
        <v>96</v>
      </c>
      <c r="AT86" s="6">
        <v>44244</v>
      </c>
      <c r="AU86" s="5" t="s">
        <v>94</v>
      </c>
      <c r="AV86" s="5" t="s">
        <v>94</v>
      </c>
      <c r="AW86" s="5" t="s">
        <v>94</v>
      </c>
      <c r="AX86" s="5" t="s">
        <v>94</v>
      </c>
      <c r="AY86" s="57">
        <v>44245</v>
      </c>
      <c r="AZ86" s="57">
        <v>44557</v>
      </c>
      <c r="BA86" s="5" t="s">
        <v>94</v>
      </c>
      <c r="BB86" s="8" t="str">
        <f t="shared" si="21"/>
        <v xml:space="preserve">NANCY YURANY VANEGAS CELIS </v>
      </c>
      <c r="BC86" s="14">
        <f t="shared" si="22"/>
        <v>30351604</v>
      </c>
      <c r="BD86" s="14" t="str">
        <f t="shared" si="18"/>
        <v xml:space="preserve">1.1 Dias </v>
      </c>
      <c r="BE86" s="15">
        <f t="shared" si="19"/>
        <v>310</v>
      </c>
      <c r="BF86" s="9"/>
      <c r="BG86" s="14">
        <v>1272809</v>
      </c>
      <c r="BH86" s="14">
        <v>2937252</v>
      </c>
      <c r="BI86" s="14">
        <v>2937252</v>
      </c>
      <c r="BJ86" s="14">
        <v>2937252</v>
      </c>
      <c r="BK86" s="14">
        <v>2937252</v>
      </c>
      <c r="BL86" s="16">
        <v>2937252</v>
      </c>
      <c r="BM86" s="17">
        <v>2937252</v>
      </c>
      <c r="BN86" s="16">
        <v>2937252</v>
      </c>
      <c r="BO86" s="18">
        <v>2937252</v>
      </c>
      <c r="BP86" s="18">
        <v>2937252</v>
      </c>
      <c r="BQ86" s="18">
        <v>2643527</v>
      </c>
      <c r="BR86" s="5"/>
      <c r="BS86" s="18"/>
      <c r="BT86" s="5"/>
      <c r="BU86" s="18"/>
      <c r="BV86" s="18"/>
      <c r="BW86" s="5"/>
      <c r="BX86" s="5"/>
      <c r="BY86" s="5"/>
      <c r="BZ86" s="5"/>
      <c r="CA86" s="5"/>
      <c r="CB86" s="16">
        <f t="shared" si="5"/>
        <v>30351604</v>
      </c>
      <c r="CC86" s="19">
        <f t="shared" si="6"/>
        <v>1</v>
      </c>
      <c r="CD86" s="24" t="s">
        <v>117</v>
      </c>
      <c r="CE86" s="25"/>
      <c r="CF86" s="25"/>
      <c r="CG86" s="25"/>
      <c r="CH86" s="25"/>
      <c r="CI86" s="25"/>
      <c r="CJ86" s="25">
        <v>11</v>
      </c>
      <c r="CK86" s="25">
        <v>11</v>
      </c>
      <c r="CL86" s="20" t="s">
        <v>901</v>
      </c>
      <c r="CM86" s="21">
        <v>44559</v>
      </c>
      <c r="CN86" s="9">
        <v>2643527</v>
      </c>
      <c r="CO86" s="9">
        <f t="shared" si="7"/>
        <v>2643527</v>
      </c>
      <c r="CP86" s="14">
        <f t="shared" si="8"/>
        <v>30351604</v>
      </c>
      <c r="CQ86" s="14">
        <f t="shared" si="9"/>
        <v>0</v>
      </c>
      <c r="CR86" s="5"/>
      <c r="CS86" s="5"/>
      <c r="CT86" s="22"/>
      <c r="CU86" s="22"/>
      <c r="CV86" s="22"/>
      <c r="CW86" s="22"/>
      <c r="CX86" s="22"/>
      <c r="CY86" s="22"/>
      <c r="CZ86" s="22"/>
      <c r="DA86" s="22"/>
      <c r="DB86" s="22"/>
      <c r="DC86" s="22"/>
      <c r="DD86" s="22"/>
      <c r="DE86" s="22"/>
      <c r="DF86" s="22"/>
      <c r="DG86" s="22"/>
      <c r="DH86" s="22"/>
      <c r="DI86" s="22"/>
      <c r="DJ86" s="22"/>
      <c r="DK86" s="22"/>
      <c r="DL86" s="22"/>
      <c r="DM86" s="22"/>
    </row>
    <row r="87" spans="1:117" s="23" customFormat="1" ht="75" customHeight="1">
      <c r="A87" s="5" t="s">
        <v>902</v>
      </c>
      <c r="B87" s="8" t="s">
        <v>903</v>
      </c>
      <c r="C87" s="5" t="s">
        <v>97</v>
      </c>
      <c r="D87" s="5" t="s">
        <v>98</v>
      </c>
      <c r="E87" s="5">
        <v>2</v>
      </c>
      <c r="F87" s="74" t="s">
        <v>298</v>
      </c>
      <c r="G87" s="5" t="s">
        <v>299</v>
      </c>
      <c r="H87" s="5">
        <v>1082000052</v>
      </c>
      <c r="I87" s="5">
        <v>94</v>
      </c>
      <c r="J87" s="6">
        <v>44225</v>
      </c>
      <c r="K87" s="5" t="s">
        <v>123</v>
      </c>
      <c r="L87" s="9">
        <v>14686260</v>
      </c>
      <c r="M87" s="9">
        <v>7343130</v>
      </c>
      <c r="N87" s="6">
        <v>44302</v>
      </c>
      <c r="O87" s="9">
        <v>7343130</v>
      </c>
      <c r="P87" s="9">
        <f t="shared" si="25"/>
        <v>22029390</v>
      </c>
      <c r="Q87" s="5" t="s">
        <v>904</v>
      </c>
      <c r="R87" s="6">
        <v>44302</v>
      </c>
      <c r="S87" s="5" t="s">
        <v>905</v>
      </c>
      <c r="T87" s="5" t="s">
        <v>94</v>
      </c>
      <c r="U87" s="5" t="s">
        <v>94</v>
      </c>
      <c r="V87" s="8" t="s">
        <v>906</v>
      </c>
      <c r="W87" s="10">
        <v>32837114</v>
      </c>
      <c r="X87" s="10">
        <v>0</v>
      </c>
      <c r="Y87" s="10" t="s">
        <v>104</v>
      </c>
      <c r="Z87" s="10" t="s">
        <v>105</v>
      </c>
      <c r="AA87" s="10" t="s">
        <v>106</v>
      </c>
      <c r="AB87" s="56">
        <v>30287</v>
      </c>
      <c r="AC87" s="33" t="s">
        <v>107</v>
      </c>
      <c r="AD87" s="33" t="s">
        <v>907</v>
      </c>
      <c r="AE87" s="33" t="s">
        <v>908</v>
      </c>
      <c r="AF87" s="5" t="s">
        <v>153</v>
      </c>
      <c r="AG87" s="5" t="s">
        <v>240</v>
      </c>
      <c r="AH87" s="5" t="s">
        <v>111</v>
      </c>
      <c r="AI87" s="10" t="s">
        <v>909</v>
      </c>
      <c r="AJ87" s="33">
        <v>3813000</v>
      </c>
      <c r="AK87" s="5" t="s">
        <v>910</v>
      </c>
      <c r="AL87" s="36" t="s">
        <v>384</v>
      </c>
      <c r="AM87" s="64" t="s">
        <v>911</v>
      </c>
      <c r="AN87" s="60" t="s">
        <v>94</v>
      </c>
      <c r="AO87" s="60" t="s">
        <v>94</v>
      </c>
      <c r="AP87" s="60" t="s">
        <v>94</v>
      </c>
      <c r="AQ87" s="60" t="s">
        <v>94</v>
      </c>
      <c r="AR87" s="12" t="s">
        <v>912</v>
      </c>
      <c r="AS87" s="5">
        <v>98</v>
      </c>
      <c r="AT87" s="6">
        <v>44244</v>
      </c>
      <c r="AU87" s="5">
        <v>160</v>
      </c>
      <c r="AV87" s="6">
        <v>44298</v>
      </c>
      <c r="AW87" s="5">
        <v>148</v>
      </c>
      <c r="AX87" s="6">
        <v>44304</v>
      </c>
      <c r="AY87" s="57">
        <v>44246</v>
      </c>
      <c r="AZ87" s="57">
        <v>44334</v>
      </c>
      <c r="BA87" s="5" t="s">
        <v>94</v>
      </c>
      <c r="BB87" s="8" t="str">
        <f t="shared" si="21"/>
        <v xml:space="preserve">MILENA DEL CARMEN PULIDO ORELLANO </v>
      </c>
      <c r="BC87" s="14">
        <f t="shared" si="22"/>
        <v>22029390</v>
      </c>
      <c r="BD87" s="14" t="str">
        <f t="shared" si="18"/>
        <v>2 2. Meses</v>
      </c>
      <c r="BE87" s="15">
        <f t="shared" si="19"/>
        <v>2</v>
      </c>
      <c r="BF87" s="9"/>
      <c r="BG87" s="14">
        <v>2937252</v>
      </c>
      <c r="BH87" s="14">
        <v>7343130</v>
      </c>
      <c r="BI87" s="14">
        <f>4405878+2937252</f>
        <v>7343130</v>
      </c>
      <c r="BJ87" s="14">
        <v>4405878</v>
      </c>
      <c r="BK87" s="40"/>
      <c r="BL87" s="16"/>
      <c r="BM87" s="5"/>
      <c r="BN87" s="16"/>
      <c r="BO87" s="18"/>
      <c r="BP87" s="18">
        <v>0</v>
      </c>
      <c r="BQ87" s="18">
        <v>0</v>
      </c>
      <c r="BR87" s="5"/>
      <c r="BS87" s="18"/>
      <c r="BT87" s="5"/>
      <c r="BU87" s="18"/>
      <c r="BV87" s="18"/>
      <c r="BW87" s="5"/>
      <c r="BX87" s="5"/>
      <c r="BY87" s="5"/>
      <c r="BZ87" s="5"/>
      <c r="CA87" s="5"/>
      <c r="CB87" s="16">
        <f t="shared" si="5"/>
        <v>22029390</v>
      </c>
      <c r="CC87" s="19">
        <f t="shared" si="6"/>
        <v>1</v>
      </c>
      <c r="CD87" s="24" t="s">
        <v>117</v>
      </c>
      <c r="CE87" s="30"/>
      <c r="CF87" s="30"/>
      <c r="CG87" s="30"/>
      <c r="CH87" s="30"/>
      <c r="CI87" s="30"/>
      <c r="CJ87" s="30">
        <v>3</v>
      </c>
      <c r="CK87" s="30">
        <v>5</v>
      </c>
      <c r="CL87" s="20" t="e">
        <v>#N/A</v>
      </c>
      <c r="CM87" s="21" t="e">
        <v>#N/A</v>
      </c>
      <c r="CN87" s="9">
        <v>0</v>
      </c>
      <c r="CO87" s="9">
        <f t="shared" si="7"/>
        <v>0</v>
      </c>
      <c r="CP87" s="14">
        <f t="shared" si="8"/>
        <v>22029390</v>
      </c>
      <c r="CQ87" s="14">
        <f t="shared" si="9"/>
        <v>0</v>
      </c>
      <c r="CR87" s="5"/>
      <c r="CS87" s="5"/>
      <c r="CT87" s="22"/>
      <c r="CU87" s="22"/>
      <c r="CV87" s="22"/>
      <c r="CW87" s="22"/>
      <c r="CX87" s="22"/>
      <c r="CY87" s="22"/>
      <c r="CZ87" s="22"/>
      <c r="DA87" s="22"/>
      <c r="DB87" s="22"/>
      <c r="DC87" s="22"/>
      <c r="DD87" s="22"/>
      <c r="DE87" s="22"/>
      <c r="DF87" s="22"/>
      <c r="DG87" s="22"/>
      <c r="DH87" s="22"/>
      <c r="DI87" s="22"/>
      <c r="DJ87" s="22"/>
      <c r="DK87" s="22"/>
      <c r="DL87" s="22"/>
      <c r="DM87" s="31"/>
    </row>
    <row r="88" spans="1:117" s="23" customFormat="1" ht="84" customHeight="1">
      <c r="A88" s="5" t="s">
        <v>913</v>
      </c>
      <c r="B88" s="8" t="s">
        <v>914</v>
      </c>
      <c r="C88" s="5" t="s">
        <v>97</v>
      </c>
      <c r="D88" s="5" t="s">
        <v>98</v>
      </c>
      <c r="E88" s="5">
        <v>10</v>
      </c>
      <c r="F88" s="74">
        <v>131020202030313</v>
      </c>
      <c r="G88" s="5" t="s">
        <v>915</v>
      </c>
      <c r="H88" s="5" t="s">
        <v>94</v>
      </c>
      <c r="I88" s="5">
        <v>115</v>
      </c>
      <c r="J88" s="6">
        <v>44236</v>
      </c>
      <c r="K88" s="5" t="s">
        <v>100</v>
      </c>
      <c r="L88" s="9">
        <v>36715650</v>
      </c>
      <c r="M88" s="9">
        <v>3671565</v>
      </c>
      <c r="N88" s="5" t="s">
        <v>94</v>
      </c>
      <c r="O88" s="9">
        <v>0</v>
      </c>
      <c r="P88" s="9">
        <f t="shared" si="25"/>
        <v>36715650</v>
      </c>
      <c r="Q88" s="5" t="s">
        <v>94</v>
      </c>
      <c r="R88" s="5" t="s">
        <v>94</v>
      </c>
      <c r="S88" s="5" t="s">
        <v>94</v>
      </c>
      <c r="T88" s="5" t="s">
        <v>94</v>
      </c>
      <c r="U88" s="5" t="s">
        <v>94</v>
      </c>
      <c r="V88" s="8" t="s">
        <v>916</v>
      </c>
      <c r="W88" s="10">
        <v>35871163</v>
      </c>
      <c r="X88" s="10">
        <v>6</v>
      </c>
      <c r="Y88" s="10" t="s">
        <v>104</v>
      </c>
      <c r="Z88" s="10" t="s">
        <v>105</v>
      </c>
      <c r="AA88" s="10" t="s">
        <v>106</v>
      </c>
      <c r="AB88" s="56">
        <v>28875</v>
      </c>
      <c r="AC88" s="33" t="s">
        <v>107</v>
      </c>
      <c r="AD88" s="33" t="s">
        <v>917</v>
      </c>
      <c r="AE88" s="33" t="s">
        <v>918</v>
      </c>
      <c r="AF88" s="5" t="s">
        <v>174</v>
      </c>
      <c r="AG88" s="5" t="s">
        <v>770</v>
      </c>
      <c r="AH88" s="5" t="s">
        <v>111</v>
      </c>
      <c r="AI88" s="10" t="s">
        <v>919</v>
      </c>
      <c r="AJ88" s="33">
        <v>3813000</v>
      </c>
      <c r="AK88" s="5" t="s">
        <v>920</v>
      </c>
      <c r="AL88" s="36" t="s">
        <v>293</v>
      </c>
      <c r="AM88" s="64" t="s">
        <v>130</v>
      </c>
      <c r="AN88" s="60" t="s">
        <v>94</v>
      </c>
      <c r="AO88" s="60" t="s">
        <v>94</v>
      </c>
      <c r="AP88" s="60" t="s">
        <v>94</v>
      </c>
      <c r="AQ88" s="60" t="s">
        <v>94</v>
      </c>
      <c r="AR88" s="12" t="s">
        <v>921</v>
      </c>
      <c r="AS88" s="5">
        <v>101</v>
      </c>
      <c r="AT88" s="6">
        <v>44249</v>
      </c>
      <c r="AU88" s="5" t="s">
        <v>94</v>
      </c>
      <c r="AV88" s="5" t="s">
        <v>94</v>
      </c>
      <c r="AW88" s="5" t="s">
        <v>94</v>
      </c>
      <c r="AX88" s="5" t="s">
        <v>94</v>
      </c>
      <c r="AY88" s="57">
        <v>44249</v>
      </c>
      <c r="AZ88" s="57">
        <v>44551</v>
      </c>
      <c r="BA88" s="5" t="s">
        <v>94</v>
      </c>
      <c r="BB88" s="8" t="str">
        <f t="shared" si="21"/>
        <v xml:space="preserve">OCTAVIA AGUALIMPIA MORENO </v>
      </c>
      <c r="BC88" s="14">
        <f t="shared" si="22"/>
        <v>36715650</v>
      </c>
      <c r="BD88" s="14" t="str">
        <f t="shared" si="18"/>
        <v>2 2. Meses</v>
      </c>
      <c r="BE88" s="15">
        <f t="shared" si="19"/>
        <v>10</v>
      </c>
      <c r="BF88" s="9"/>
      <c r="BG88" s="14">
        <v>1101470</v>
      </c>
      <c r="BH88" s="14">
        <v>3671565</v>
      </c>
      <c r="BI88" s="14">
        <v>3671565</v>
      </c>
      <c r="BJ88" s="14">
        <v>3671565</v>
      </c>
      <c r="BK88" s="14">
        <v>3671565</v>
      </c>
      <c r="BL88" s="16">
        <v>3671565</v>
      </c>
      <c r="BM88" s="17">
        <v>3671565</v>
      </c>
      <c r="BN88" s="16">
        <v>3671565</v>
      </c>
      <c r="BO88" s="18">
        <v>3671565</v>
      </c>
      <c r="BP88" s="18">
        <f>3671565+2570095</f>
        <v>6241660</v>
      </c>
      <c r="BQ88" s="18">
        <v>0</v>
      </c>
      <c r="BR88" s="5"/>
      <c r="BS88" s="18"/>
      <c r="BT88" s="5"/>
      <c r="BU88" s="18"/>
      <c r="BV88" s="18"/>
      <c r="BW88" s="5"/>
      <c r="BX88" s="5"/>
      <c r="BY88" s="5"/>
      <c r="BZ88" s="5"/>
      <c r="CA88" s="5"/>
      <c r="CB88" s="16">
        <f t="shared" si="5"/>
        <v>36715650</v>
      </c>
      <c r="CC88" s="19">
        <f t="shared" si="6"/>
        <v>1</v>
      </c>
      <c r="CD88" s="24" t="s">
        <v>117</v>
      </c>
      <c r="CE88" s="25"/>
      <c r="CF88" s="25"/>
      <c r="CG88" s="25"/>
      <c r="CH88" s="25"/>
      <c r="CI88" s="25"/>
      <c r="CJ88" s="25">
        <v>12</v>
      </c>
      <c r="CK88" s="25">
        <v>12</v>
      </c>
      <c r="CL88" s="20" t="s">
        <v>922</v>
      </c>
      <c r="CM88" s="21">
        <v>44554</v>
      </c>
      <c r="CN88" s="9">
        <v>2570095</v>
      </c>
      <c r="CO88" s="9">
        <f t="shared" si="7"/>
        <v>2570095</v>
      </c>
      <c r="CP88" s="14">
        <f t="shared" si="8"/>
        <v>36715650</v>
      </c>
      <c r="CQ88" s="14">
        <f t="shared" si="9"/>
        <v>0</v>
      </c>
      <c r="CR88" s="5"/>
      <c r="CS88" s="5"/>
      <c r="CT88" s="22"/>
      <c r="CU88" s="22"/>
      <c r="CV88" s="22"/>
      <c r="CW88" s="22"/>
      <c r="CX88" s="22"/>
      <c r="CY88" s="22"/>
      <c r="CZ88" s="22"/>
      <c r="DA88" s="22"/>
      <c r="DB88" s="22"/>
      <c r="DC88" s="22"/>
      <c r="DD88" s="22"/>
      <c r="DE88" s="22"/>
      <c r="DF88" s="22"/>
      <c r="DG88" s="22"/>
      <c r="DH88" s="22"/>
      <c r="DI88" s="22"/>
      <c r="DJ88" s="22"/>
      <c r="DK88" s="22"/>
      <c r="DL88" s="22"/>
      <c r="DM88" s="22"/>
    </row>
    <row r="89" spans="1:117" s="23" customFormat="1" ht="120" customHeight="1">
      <c r="A89" s="5" t="s">
        <v>923</v>
      </c>
      <c r="B89" s="8" t="s">
        <v>924</v>
      </c>
      <c r="C89" s="5" t="s">
        <v>97</v>
      </c>
      <c r="D89" s="5" t="s">
        <v>98</v>
      </c>
      <c r="E89" s="5">
        <v>10</v>
      </c>
      <c r="F89" s="74" t="s">
        <v>149</v>
      </c>
      <c r="G89" s="5" t="s">
        <v>150</v>
      </c>
      <c r="H89" s="5">
        <v>1082001052</v>
      </c>
      <c r="I89" s="5">
        <v>104</v>
      </c>
      <c r="J89" s="6">
        <v>44230</v>
      </c>
      <c r="K89" s="5" t="s">
        <v>123</v>
      </c>
      <c r="L89" s="9">
        <v>110146950</v>
      </c>
      <c r="M89" s="9">
        <v>11014695</v>
      </c>
      <c r="N89" s="5" t="s">
        <v>94</v>
      </c>
      <c r="O89" s="9">
        <v>0</v>
      </c>
      <c r="P89" s="9">
        <f t="shared" si="25"/>
        <v>110146950</v>
      </c>
      <c r="Q89" s="5" t="s">
        <v>94</v>
      </c>
      <c r="R89" s="5" t="s">
        <v>94</v>
      </c>
      <c r="S89" s="5" t="s">
        <v>94</v>
      </c>
      <c r="T89" s="5" t="s">
        <v>94</v>
      </c>
      <c r="U89" s="5" t="s">
        <v>94</v>
      </c>
      <c r="V89" s="8" t="s">
        <v>925</v>
      </c>
      <c r="W89" s="10">
        <v>79789199</v>
      </c>
      <c r="X89" s="10">
        <v>0</v>
      </c>
      <c r="Y89" s="10" t="s">
        <v>219</v>
      </c>
      <c r="Z89" s="10" t="s">
        <v>105</v>
      </c>
      <c r="AA89" s="10" t="s">
        <v>106</v>
      </c>
      <c r="AB89" s="56">
        <v>27992</v>
      </c>
      <c r="AC89" s="33" t="s">
        <v>107</v>
      </c>
      <c r="AD89" s="33" t="s">
        <v>926</v>
      </c>
      <c r="AE89" s="33" t="s">
        <v>502</v>
      </c>
      <c r="AF89" s="5" t="s">
        <v>174</v>
      </c>
      <c r="AG89" s="5" t="s">
        <v>185</v>
      </c>
      <c r="AH89" s="5" t="s">
        <v>111</v>
      </c>
      <c r="AI89" s="10" t="s">
        <v>927</v>
      </c>
      <c r="AJ89" s="33">
        <v>3813000</v>
      </c>
      <c r="AK89" s="5" t="s">
        <v>928</v>
      </c>
      <c r="AL89" s="36" t="s">
        <v>761</v>
      </c>
      <c r="AM89" s="64" t="s">
        <v>224</v>
      </c>
      <c r="AN89" s="60" t="s">
        <v>94</v>
      </c>
      <c r="AO89" s="60" t="s">
        <v>94</v>
      </c>
      <c r="AP89" s="60" t="s">
        <v>94</v>
      </c>
      <c r="AQ89" s="60" t="s">
        <v>94</v>
      </c>
      <c r="AR89" s="12" t="s">
        <v>929</v>
      </c>
      <c r="AS89" s="5">
        <v>106</v>
      </c>
      <c r="AT89" s="6">
        <v>44251</v>
      </c>
      <c r="AU89" s="5" t="s">
        <v>94</v>
      </c>
      <c r="AV89" s="5" t="s">
        <v>94</v>
      </c>
      <c r="AW89" s="5" t="s">
        <v>94</v>
      </c>
      <c r="AX89" s="5" t="s">
        <v>94</v>
      </c>
      <c r="AY89" s="57">
        <v>44251</v>
      </c>
      <c r="AZ89" s="57">
        <v>44553</v>
      </c>
      <c r="BA89" s="5" t="s">
        <v>94</v>
      </c>
      <c r="BB89" s="8" t="str">
        <f t="shared" si="21"/>
        <v xml:space="preserve">BERNARDO ANDRÉS CARVAJAL SÁNCHEZ </v>
      </c>
      <c r="BC89" s="14">
        <f t="shared" si="22"/>
        <v>110146950</v>
      </c>
      <c r="BD89" s="14" t="str">
        <f t="shared" si="18"/>
        <v>2 2. Meses</v>
      </c>
      <c r="BE89" s="15">
        <f t="shared" si="19"/>
        <v>10</v>
      </c>
      <c r="BF89" s="9"/>
      <c r="BG89" s="14">
        <v>2570096</v>
      </c>
      <c r="BH89" s="14">
        <v>11014695</v>
      </c>
      <c r="BI89" s="14">
        <v>11014695</v>
      </c>
      <c r="BJ89" s="14">
        <v>11014695</v>
      </c>
      <c r="BK89" s="14">
        <v>11014695</v>
      </c>
      <c r="BL89" s="16">
        <v>11014695</v>
      </c>
      <c r="BM89" s="17">
        <v>11014695</v>
      </c>
      <c r="BN89" s="16">
        <v>11014695</v>
      </c>
      <c r="BO89" s="18">
        <v>11014695</v>
      </c>
      <c r="BP89" s="18">
        <v>11014695</v>
      </c>
      <c r="BQ89" s="18">
        <v>8444599</v>
      </c>
      <c r="BR89" s="5"/>
      <c r="BS89" s="18"/>
      <c r="BT89" s="5"/>
      <c r="BU89" s="18"/>
      <c r="BV89" s="18"/>
      <c r="BW89" s="5"/>
      <c r="BX89" s="5"/>
      <c r="BY89" s="5"/>
      <c r="BZ89" s="5"/>
      <c r="CA89" s="5"/>
      <c r="CB89" s="16">
        <f t="shared" si="5"/>
        <v>110146950</v>
      </c>
      <c r="CC89" s="19">
        <f t="shared" si="6"/>
        <v>1</v>
      </c>
      <c r="CD89" s="24" t="s">
        <v>117</v>
      </c>
      <c r="CE89" s="25"/>
      <c r="CF89" s="25"/>
      <c r="CG89" s="25"/>
      <c r="CH89" s="25"/>
      <c r="CI89" s="25"/>
      <c r="CJ89" s="25">
        <v>11</v>
      </c>
      <c r="CK89" s="25">
        <v>11</v>
      </c>
      <c r="CL89" s="20" t="s">
        <v>930</v>
      </c>
      <c r="CM89" s="21">
        <v>44559</v>
      </c>
      <c r="CN89" s="9">
        <v>8444599</v>
      </c>
      <c r="CO89" s="9">
        <f t="shared" si="7"/>
        <v>8444599</v>
      </c>
      <c r="CP89" s="14">
        <f t="shared" si="8"/>
        <v>110146950</v>
      </c>
      <c r="CQ89" s="14">
        <f t="shared" si="9"/>
        <v>0</v>
      </c>
      <c r="CR89" s="5"/>
      <c r="CS89" s="5"/>
      <c r="CT89" s="22"/>
      <c r="CU89" s="22"/>
      <c r="CV89" s="22"/>
      <c r="CW89" s="22"/>
      <c r="CX89" s="22"/>
      <c r="CY89" s="22"/>
      <c r="CZ89" s="22"/>
      <c r="DA89" s="22"/>
      <c r="DB89" s="22"/>
      <c r="DC89" s="22"/>
      <c r="DD89" s="22"/>
      <c r="DE89" s="22"/>
      <c r="DF89" s="22"/>
      <c r="DG89" s="22"/>
      <c r="DH89" s="22"/>
      <c r="DI89" s="22"/>
      <c r="DJ89" s="22"/>
      <c r="DK89" s="22"/>
      <c r="DL89" s="22"/>
      <c r="DM89" s="22"/>
    </row>
    <row r="90" spans="1:117" s="23" customFormat="1" ht="72" customHeight="1">
      <c r="A90" s="5" t="s">
        <v>931</v>
      </c>
      <c r="B90" s="8" t="s">
        <v>932</v>
      </c>
      <c r="C90" s="5" t="s">
        <v>97</v>
      </c>
      <c r="D90" s="5" t="s">
        <v>98</v>
      </c>
      <c r="E90" s="5">
        <v>10</v>
      </c>
      <c r="F90" s="74" t="s">
        <v>149</v>
      </c>
      <c r="G90" s="5" t="s">
        <v>150</v>
      </c>
      <c r="H90" s="5">
        <v>1082001052</v>
      </c>
      <c r="I90" s="5">
        <v>122</v>
      </c>
      <c r="J90" s="6">
        <v>44244</v>
      </c>
      <c r="K90" s="5" t="s">
        <v>123</v>
      </c>
      <c r="L90" s="9">
        <v>66088170</v>
      </c>
      <c r="M90" s="9">
        <v>6608817</v>
      </c>
      <c r="N90" s="5" t="s">
        <v>94</v>
      </c>
      <c r="O90" s="9">
        <v>0</v>
      </c>
      <c r="P90" s="9">
        <f t="shared" si="25"/>
        <v>66088170</v>
      </c>
      <c r="Q90" s="5" t="s">
        <v>94</v>
      </c>
      <c r="R90" s="5" t="s">
        <v>94</v>
      </c>
      <c r="S90" s="5" t="s">
        <v>94</v>
      </c>
      <c r="T90" s="5" t="s">
        <v>94</v>
      </c>
      <c r="U90" s="5" t="s">
        <v>94</v>
      </c>
      <c r="V90" s="8" t="s">
        <v>933</v>
      </c>
      <c r="W90" s="10">
        <v>55066888</v>
      </c>
      <c r="X90" s="10">
        <v>7</v>
      </c>
      <c r="Y90" s="10" t="s">
        <v>104</v>
      </c>
      <c r="Z90" s="10" t="s">
        <v>105</v>
      </c>
      <c r="AA90" s="10" t="s">
        <v>106</v>
      </c>
      <c r="AB90" s="56">
        <v>29473</v>
      </c>
      <c r="AC90" s="33" t="s">
        <v>107</v>
      </c>
      <c r="AD90" s="33" t="s">
        <v>163</v>
      </c>
      <c r="AE90" s="33" t="s">
        <v>108</v>
      </c>
      <c r="AF90" s="5" t="s">
        <v>867</v>
      </c>
      <c r="AG90" s="5" t="s">
        <v>185</v>
      </c>
      <c r="AH90" s="5" t="s">
        <v>111</v>
      </c>
      <c r="AI90" s="10" t="s">
        <v>934</v>
      </c>
      <c r="AJ90" s="33">
        <v>3813000</v>
      </c>
      <c r="AK90" s="5" t="s">
        <v>935</v>
      </c>
      <c r="AL90" s="36" t="s">
        <v>354</v>
      </c>
      <c r="AM90" s="64" t="s">
        <v>470</v>
      </c>
      <c r="AN90" s="60" t="s">
        <v>94</v>
      </c>
      <c r="AO90" s="60" t="s">
        <v>94</v>
      </c>
      <c r="AP90" s="60" t="s">
        <v>94</v>
      </c>
      <c r="AQ90" s="60" t="s">
        <v>94</v>
      </c>
      <c r="AR90" s="12" t="s">
        <v>936</v>
      </c>
      <c r="AS90" s="5">
        <v>100</v>
      </c>
      <c r="AT90" s="6">
        <v>44249</v>
      </c>
      <c r="AU90" s="5" t="s">
        <v>94</v>
      </c>
      <c r="AV90" s="5" t="s">
        <v>94</v>
      </c>
      <c r="AW90" s="5" t="s">
        <v>94</v>
      </c>
      <c r="AX90" s="5" t="s">
        <v>94</v>
      </c>
      <c r="AY90" s="57">
        <v>44250</v>
      </c>
      <c r="AZ90" s="57">
        <v>44552</v>
      </c>
      <c r="BA90" s="5" t="s">
        <v>94</v>
      </c>
      <c r="BB90" s="8" t="str">
        <f t="shared" si="21"/>
        <v xml:space="preserve">ANGELICA VANESSA LOPEZ BEDOYA </v>
      </c>
      <c r="BC90" s="14">
        <f t="shared" si="22"/>
        <v>66088170</v>
      </c>
      <c r="BD90" s="14" t="str">
        <f t="shared" si="18"/>
        <v>2 2. Meses</v>
      </c>
      <c r="BE90" s="15">
        <f t="shared" si="19"/>
        <v>10</v>
      </c>
      <c r="BF90" s="9"/>
      <c r="BG90" s="14">
        <v>1762351</v>
      </c>
      <c r="BH90" s="14">
        <v>6608817</v>
      </c>
      <c r="BI90" s="14">
        <v>6608817</v>
      </c>
      <c r="BJ90" s="14">
        <v>6608817</v>
      </c>
      <c r="BK90" s="14">
        <v>6608817</v>
      </c>
      <c r="BL90" s="16">
        <v>6608817</v>
      </c>
      <c r="BM90" s="17">
        <v>6608817</v>
      </c>
      <c r="BN90" s="16">
        <v>6608817</v>
      </c>
      <c r="BO90" s="18">
        <v>6608817</v>
      </c>
      <c r="BP90" s="18">
        <v>6608817</v>
      </c>
      <c r="BQ90" s="18">
        <v>4846466</v>
      </c>
      <c r="BR90" s="5"/>
      <c r="BS90" s="18"/>
      <c r="BT90" s="5"/>
      <c r="BU90" s="18"/>
      <c r="BV90" s="18"/>
      <c r="BW90" s="5"/>
      <c r="BX90" s="5"/>
      <c r="BY90" s="5"/>
      <c r="BZ90" s="5"/>
      <c r="CA90" s="5"/>
      <c r="CB90" s="16">
        <f t="shared" si="5"/>
        <v>66088170</v>
      </c>
      <c r="CC90" s="19">
        <f t="shared" si="6"/>
        <v>1</v>
      </c>
      <c r="CD90" s="24" t="s">
        <v>117</v>
      </c>
      <c r="CE90" s="25"/>
      <c r="CF90" s="25"/>
      <c r="CG90" s="25"/>
      <c r="CH90" s="25"/>
      <c r="CI90" s="25"/>
      <c r="CJ90" s="25">
        <v>11</v>
      </c>
      <c r="CK90" s="25">
        <v>11</v>
      </c>
      <c r="CL90" s="20" t="s">
        <v>937</v>
      </c>
      <c r="CM90" s="21">
        <v>44559</v>
      </c>
      <c r="CN90" s="9">
        <v>4846466</v>
      </c>
      <c r="CO90" s="9">
        <f t="shared" si="7"/>
        <v>4846466</v>
      </c>
      <c r="CP90" s="14">
        <f t="shared" si="8"/>
        <v>66088170</v>
      </c>
      <c r="CQ90" s="14">
        <f t="shared" si="9"/>
        <v>0</v>
      </c>
      <c r="CR90" s="5"/>
      <c r="CS90" s="5"/>
      <c r="CT90" s="22"/>
      <c r="CU90" s="22"/>
      <c r="CV90" s="22"/>
      <c r="CW90" s="22"/>
      <c r="CX90" s="22"/>
      <c r="CY90" s="22"/>
      <c r="CZ90" s="22"/>
      <c r="DA90" s="22"/>
      <c r="DB90" s="22"/>
      <c r="DC90" s="22"/>
      <c r="DD90" s="22"/>
      <c r="DE90" s="22"/>
      <c r="DF90" s="22"/>
      <c r="DG90" s="22"/>
      <c r="DH90" s="22"/>
      <c r="DI90" s="22"/>
      <c r="DJ90" s="22"/>
      <c r="DK90" s="22"/>
      <c r="DL90" s="22"/>
      <c r="DM90" s="22"/>
    </row>
    <row r="91" spans="1:117" s="23" customFormat="1" ht="84" customHeight="1">
      <c r="A91" s="5" t="s">
        <v>938</v>
      </c>
      <c r="B91" s="8" t="s">
        <v>939</v>
      </c>
      <c r="C91" s="5" t="s">
        <v>97</v>
      </c>
      <c r="D91" s="5" t="s">
        <v>98</v>
      </c>
      <c r="E91" s="5">
        <v>10</v>
      </c>
      <c r="F91" s="74" t="s">
        <v>149</v>
      </c>
      <c r="G91" s="5" t="s">
        <v>150</v>
      </c>
      <c r="H91" s="5">
        <v>1082001052</v>
      </c>
      <c r="I91" s="5">
        <v>110</v>
      </c>
      <c r="J91" s="6">
        <v>44230</v>
      </c>
      <c r="K91" s="5" t="s">
        <v>123</v>
      </c>
      <c r="L91" s="9">
        <v>110146950</v>
      </c>
      <c r="M91" s="9">
        <v>11014695</v>
      </c>
      <c r="N91" s="5" t="s">
        <v>94</v>
      </c>
      <c r="O91" s="9">
        <v>0</v>
      </c>
      <c r="P91" s="9">
        <f t="shared" si="25"/>
        <v>110146950</v>
      </c>
      <c r="Q91" s="5" t="s">
        <v>94</v>
      </c>
      <c r="R91" s="5" t="s">
        <v>94</v>
      </c>
      <c r="S91" s="5" t="s">
        <v>94</v>
      </c>
      <c r="T91" s="5" t="s">
        <v>94</v>
      </c>
      <c r="U91" s="5" t="s">
        <v>94</v>
      </c>
      <c r="V91" s="8" t="s">
        <v>940</v>
      </c>
      <c r="W91" s="10">
        <v>51891857</v>
      </c>
      <c r="X91" s="10">
        <v>2</v>
      </c>
      <c r="Y91" s="10" t="s">
        <v>219</v>
      </c>
      <c r="Z91" s="10" t="s">
        <v>105</v>
      </c>
      <c r="AA91" s="10" t="s">
        <v>106</v>
      </c>
      <c r="AB91" s="56">
        <v>24921</v>
      </c>
      <c r="AC91" s="33" t="s">
        <v>107</v>
      </c>
      <c r="AD91" s="33" t="s">
        <v>163</v>
      </c>
      <c r="AE91" s="33" t="s">
        <v>108</v>
      </c>
      <c r="AF91" s="5" t="s">
        <v>153</v>
      </c>
      <c r="AG91" s="5" t="s">
        <v>531</v>
      </c>
      <c r="AH91" s="5" t="s">
        <v>111</v>
      </c>
      <c r="AI91" s="10" t="s">
        <v>941</v>
      </c>
      <c r="AJ91" s="33">
        <v>3813000</v>
      </c>
      <c r="AK91" s="5" t="s">
        <v>942</v>
      </c>
      <c r="AL91" s="36" t="s">
        <v>943</v>
      </c>
      <c r="AM91" s="64" t="s">
        <v>470</v>
      </c>
      <c r="AN91" s="60" t="s">
        <v>94</v>
      </c>
      <c r="AO91" s="60" t="s">
        <v>94</v>
      </c>
      <c r="AP91" s="60" t="s">
        <v>94</v>
      </c>
      <c r="AQ91" s="60" t="s">
        <v>94</v>
      </c>
      <c r="AR91" s="12" t="s">
        <v>944</v>
      </c>
      <c r="AS91" s="5">
        <v>104</v>
      </c>
      <c r="AT91" s="6">
        <v>44250</v>
      </c>
      <c r="AU91" s="5" t="s">
        <v>94</v>
      </c>
      <c r="AV91" s="5" t="s">
        <v>94</v>
      </c>
      <c r="AW91" s="5" t="s">
        <v>94</v>
      </c>
      <c r="AX91" s="5" t="s">
        <v>94</v>
      </c>
      <c r="AY91" s="57">
        <v>44252</v>
      </c>
      <c r="AZ91" s="57">
        <v>44554</v>
      </c>
      <c r="BA91" s="5" t="s">
        <v>94</v>
      </c>
      <c r="BB91" s="8" t="str">
        <f t="shared" si="21"/>
        <v xml:space="preserve">CATALINA DE SAN MARTÍN BALCAZAR SALAMANCA </v>
      </c>
      <c r="BC91" s="14">
        <f t="shared" si="22"/>
        <v>110146950</v>
      </c>
      <c r="BD91" s="14" t="str">
        <f t="shared" si="18"/>
        <v>2 2. Meses</v>
      </c>
      <c r="BE91" s="15">
        <f t="shared" si="19"/>
        <v>10</v>
      </c>
      <c r="BF91" s="9"/>
      <c r="BG91" s="14"/>
      <c r="BH91" s="14">
        <v>13217634</v>
      </c>
      <c r="BI91" s="14">
        <v>11014695</v>
      </c>
      <c r="BJ91" s="14">
        <v>11014695</v>
      </c>
      <c r="BK91" s="14">
        <v>11014695</v>
      </c>
      <c r="BL91" s="16">
        <v>11014695</v>
      </c>
      <c r="BM91" s="17">
        <v>11014695</v>
      </c>
      <c r="BN91" s="16">
        <v>11014695</v>
      </c>
      <c r="BO91" s="18">
        <v>11014695</v>
      </c>
      <c r="BP91" s="18">
        <v>11014695</v>
      </c>
      <c r="BQ91" s="18">
        <v>8811756</v>
      </c>
      <c r="BR91" s="5"/>
      <c r="BS91" s="18"/>
      <c r="BT91" s="5"/>
      <c r="BU91" s="18"/>
      <c r="BV91" s="18"/>
      <c r="BW91" s="5"/>
      <c r="BX91" s="5"/>
      <c r="BY91" s="5"/>
      <c r="BZ91" s="5"/>
      <c r="CA91" s="5"/>
      <c r="CB91" s="16">
        <f t="shared" si="5"/>
        <v>110146950</v>
      </c>
      <c r="CC91" s="19">
        <f t="shared" si="6"/>
        <v>1</v>
      </c>
      <c r="CD91" s="24" t="s">
        <v>117</v>
      </c>
      <c r="CE91" s="25"/>
      <c r="CF91" s="25"/>
      <c r="CG91" s="25"/>
      <c r="CH91" s="25"/>
      <c r="CI91" s="25"/>
      <c r="CJ91" s="25">
        <v>10</v>
      </c>
      <c r="CK91" s="25">
        <v>10</v>
      </c>
      <c r="CL91" s="20" t="s">
        <v>945</v>
      </c>
      <c r="CM91" s="21">
        <v>44559</v>
      </c>
      <c r="CN91" s="9">
        <v>8811756</v>
      </c>
      <c r="CO91" s="9">
        <f t="shared" si="7"/>
        <v>8811756</v>
      </c>
      <c r="CP91" s="14">
        <f t="shared" si="8"/>
        <v>110146950</v>
      </c>
      <c r="CQ91" s="14">
        <f t="shared" si="9"/>
        <v>0</v>
      </c>
      <c r="CR91" s="5"/>
      <c r="CS91" s="5"/>
      <c r="CT91" s="22"/>
      <c r="CU91" s="22"/>
      <c r="CV91" s="22"/>
      <c r="CW91" s="22"/>
      <c r="CX91" s="22"/>
      <c r="CY91" s="22"/>
      <c r="CZ91" s="22"/>
      <c r="DA91" s="22"/>
      <c r="DB91" s="22"/>
      <c r="DC91" s="22"/>
      <c r="DD91" s="22"/>
      <c r="DE91" s="22"/>
      <c r="DF91" s="22"/>
      <c r="DG91" s="22"/>
      <c r="DH91" s="22"/>
      <c r="DI91" s="22"/>
      <c r="DJ91" s="22"/>
      <c r="DK91" s="22"/>
      <c r="DL91" s="22"/>
      <c r="DM91" s="22"/>
    </row>
    <row r="92" spans="1:117" s="23" customFormat="1" ht="96" customHeight="1">
      <c r="A92" s="5" t="s">
        <v>946</v>
      </c>
      <c r="B92" s="8" t="s">
        <v>947</v>
      </c>
      <c r="C92" s="5" t="s">
        <v>97</v>
      </c>
      <c r="D92" s="5" t="s">
        <v>428</v>
      </c>
      <c r="E92" s="5">
        <v>264</v>
      </c>
      <c r="F92" s="74" t="s">
        <v>298</v>
      </c>
      <c r="G92" s="5" t="s">
        <v>299</v>
      </c>
      <c r="H92" s="5">
        <v>1082000052</v>
      </c>
      <c r="I92" s="5">
        <v>36</v>
      </c>
      <c r="J92" s="6">
        <v>44203</v>
      </c>
      <c r="K92" s="5" t="s">
        <v>123</v>
      </c>
      <c r="L92" s="9">
        <v>153320076</v>
      </c>
      <c r="M92" s="9" t="s">
        <v>94</v>
      </c>
      <c r="N92" s="5" t="s">
        <v>94</v>
      </c>
      <c r="O92" s="9">
        <v>0</v>
      </c>
      <c r="P92" s="9">
        <f t="shared" si="25"/>
        <v>153320076</v>
      </c>
      <c r="Q92" s="5" t="s">
        <v>94</v>
      </c>
      <c r="R92" s="5" t="s">
        <v>94</v>
      </c>
      <c r="S92" s="5" t="s">
        <v>94</v>
      </c>
      <c r="T92" s="5" t="s">
        <v>94</v>
      </c>
      <c r="U92" s="5" t="s">
        <v>94</v>
      </c>
      <c r="V92" s="8" t="s">
        <v>948</v>
      </c>
      <c r="W92" s="10">
        <v>900912034</v>
      </c>
      <c r="X92" s="10">
        <v>9</v>
      </c>
      <c r="Y92" s="10" t="s">
        <v>94</v>
      </c>
      <c r="Z92" s="10" t="s">
        <v>476</v>
      </c>
      <c r="AA92" s="10" t="s">
        <v>477</v>
      </c>
      <c r="AB92" s="33" t="s">
        <v>135</v>
      </c>
      <c r="AC92" s="33" t="s">
        <v>94</v>
      </c>
      <c r="AD92" s="33" t="s">
        <v>94</v>
      </c>
      <c r="AE92" s="33" t="s">
        <v>94</v>
      </c>
      <c r="AF92" s="5" t="s">
        <v>94</v>
      </c>
      <c r="AG92" s="5" t="s">
        <v>94</v>
      </c>
      <c r="AH92" s="5" t="s">
        <v>94</v>
      </c>
      <c r="AI92" s="10" t="s">
        <v>949</v>
      </c>
      <c r="AJ92" s="33">
        <v>3813000</v>
      </c>
      <c r="AK92" s="5" t="s">
        <v>950</v>
      </c>
      <c r="AL92" s="36" t="s">
        <v>94</v>
      </c>
      <c r="AM92" s="60" t="s">
        <v>94</v>
      </c>
      <c r="AN92" s="60" t="s">
        <v>828</v>
      </c>
      <c r="AO92" s="65">
        <v>66982</v>
      </c>
      <c r="AP92" s="65" t="s">
        <v>94</v>
      </c>
      <c r="AQ92" s="65" t="s">
        <v>828</v>
      </c>
      <c r="AR92" s="12" t="s">
        <v>951</v>
      </c>
      <c r="AS92" s="5">
        <v>110</v>
      </c>
      <c r="AT92" s="6">
        <v>44258</v>
      </c>
      <c r="AU92" s="5" t="s">
        <v>94</v>
      </c>
      <c r="AV92" s="5" t="s">
        <v>94</v>
      </c>
      <c r="AW92" s="5" t="s">
        <v>94</v>
      </c>
      <c r="AX92" s="5" t="s">
        <v>94</v>
      </c>
      <c r="AY92" s="57">
        <v>44259</v>
      </c>
      <c r="AZ92" s="57">
        <v>44527</v>
      </c>
      <c r="BA92" s="5" t="s">
        <v>94</v>
      </c>
      <c r="BB92" s="8" t="str">
        <f t="shared" si="21"/>
        <v>BIZAGI LATAM SAS</v>
      </c>
      <c r="BC92" s="14">
        <f t="shared" si="22"/>
        <v>153320076</v>
      </c>
      <c r="BD92" s="14" t="str">
        <f t="shared" si="18"/>
        <v xml:space="preserve">1.1 Dias </v>
      </c>
      <c r="BE92" s="15">
        <f t="shared" si="19"/>
        <v>264</v>
      </c>
      <c r="BF92" s="9"/>
      <c r="BG92" s="14">
        <v>153320076</v>
      </c>
      <c r="BH92" s="5"/>
      <c r="BI92" s="5"/>
      <c r="BJ92" s="5"/>
      <c r="BK92" s="40"/>
      <c r="BL92" s="16"/>
      <c r="BM92" s="5"/>
      <c r="BN92" s="16"/>
      <c r="BO92" s="18"/>
      <c r="BP92" s="18">
        <v>0</v>
      </c>
      <c r="BQ92" s="18">
        <v>0</v>
      </c>
      <c r="BR92" s="5"/>
      <c r="BS92" s="18"/>
      <c r="BT92" s="5"/>
      <c r="BU92" s="18"/>
      <c r="BV92" s="18"/>
      <c r="BW92" s="5"/>
      <c r="BX92" s="5"/>
      <c r="BY92" s="5"/>
      <c r="BZ92" s="5"/>
      <c r="CA92" s="5"/>
      <c r="CB92" s="16">
        <f t="shared" si="5"/>
        <v>153320076</v>
      </c>
      <c r="CC92" s="19">
        <f t="shared" si="6"/>
        <v>1</v>
      </c>
      <c r="CD92" s="24" t="s">
        <v>117</v>
      </c>
      <c r="CE92" s="30"/>
      <c r="CF92" s="30"/>
      <c r="CG92" s="30"/>
      <c r="CH92" s="30"/>
      <c r="CI92" s="30"/>
      <c r="CJ92" s="30">
        <v>1</v>
      </c>
      <c r="CK92" s="30">
        <v>1</v>
      </c>
      <c r="CL92" s="20" t="e">
        <v>#N/A</v>
      </c>
      <c r="CM92" s="21" t="e">
        <v>#N/A</v>
      </c>
      <c r="CN92" s="9">
        <v>0</v>
      </c>
      <c r="CO92" s="9">
        <f t="shared" si="7"/>
        <v>0</v>
      </c>
      <c r="CP92" s="14">
        <f t="shared" si="8"/>
        <v>153320076</v>
      </c>
      <c r="CQ92" s="14">
        <f t="shared" si="9"/>
        <v>0</v>
      </c>
      <c r="CR92" s="5"/>
      <c r="CS92" s="5"/>
      <c r="CT92" s="22"/>
      <c r="CU92" s="22"/>
      <c r="CV92" s="22"/>
      <c r="CW92" s="22"/>
      <c r="CX92" s="22"/>
      <c r="CY92" s="22"/>
      <c r="CZ92" s="22"/>
      <c r="DA92" s="22"/>
      <c r="DB92" s="22"/>
      <c r="DC92" s="22"/>
      <c r="DD92" s="22"/>
      <c r="DE92" s="22"/>
      <c r="DF92" s="22"/>
      <c r="DG92" s="22"/>
      <c r="DH92" s="22"/>
      <c r="DI92" s="22"/>
      <c r="DJ92" s="22"/>
      <c r="DK92" s="22"/>
      <c r="DL92" s="22"/>
      <c r="DM92" s="31"/>
    </row>
    <row r="93" spans="1:117" s="23" customFormat="1" ht="120" customHeight="1">
      <c r="A93" s="5" t="s">
        <v>952</v>
      </c>
      <c r="B93" s="8" t="s">
        <v>953</v>
      </c>
      <c r="C93" s="5" t="s">
        <v>97</v>
      </c>
      <c r="D93" s="5" t="s">
        <v>98</v>
      </c>
      <c r="E93" s="5">
        <v>9</v>
      </c>
      <c r="F93" s="74" t="s">
        <v>149</v>
      </c>
      <c r="G93" s="5" t="s">
        <v>150</v>
      </c>
      <c r="H93" s="5">
        <v>1082001052</v>
      </c>
      <c r="I93" s="5">
        <v>117</v>
      </c>
      <c r="J93" s="6">
        <v>44239</v>
      </c>
      <c r="K93" s="5" t="s">
        <v>123</v>
      </c>
      <c r="L93" s="9">
        <v>72696987</v>
      </c>
      <c r="M93" s="9">
        <v>8077443</v>
      </c>
      <c r="N93" s="5" t="s">
        <v>94</v>
      </c>
      <c r="O93" s="9">
        <v>0</v>
      </c>
      <c r="P93" s="9">
        <f t="shared" si="25"/>
        <v>72696987</v>
      </c>
      <c r="Q93" s="5" t="s">
        <v>94</v>
      </c>
      <c r="R93" s="5" t="s">
        <v>94</v>
      </c>
      <c r="S93" s="5" t="s">
        <v>94</v>
      </c>
      <c r="T93" s="5" t="s">
        <v>954</v>
      </c>
      <c r="U93" s="6">
        <v>44369</v>
      </c>
      <c r="V93" s="8" t="s">
        <v>955</v>
      </c>
      <c r="W93" s="10">
        <v>35535070</v>
      </c>
      <c r="X93" s="10">
        <v>1</v>
      </c>
      <c r="Y93" s="10" t="s">
        <v>104</v>
      </c>
      <c r="Z93" s="10" t="s">
        <v>105</v>
      </c>
      <c r="AA93" s="10" t="s">
        <v>106</v>
      </c>
      <c r="AB93" s="56">
        <v>30314</v>
      </c>
      <c r="AC93" s="33" t="s">
        <v>107</v>
      </c>
      <c r="AD93" s="33" t="s">
        <v>704</v>
      </c>
      <c r="AE93" s="33" t="s">
        <v>956</v>
      </c>
      <c r="AF93" s="5" t="s">
        <v>153</v>
      </c>
      <c r="AG93" s="5" t="s">
        <v>770</v>
      </c>
      <c r="AH93" s="5" t="s">
        <v>111</v>
      </c>
      <c r="AI93" s="10" t="s">
        <v>957</v>
      </c>
      <c r="AJ93" s="33">
        <v>3813000</v>
      </c>
      <c r="AK93" s="5" t="s">
        <v>958</v>
      </c>
      <c r="AL93" s="36" t="s">
        <v>129</v>
      </c>
      <c r="AM93" s="64" t="s">
        <v>470</v>
      </c>
      <c r="AN93" s="60" t="s">
        <v>94</v>
      </c>
      <c r="AO93" s="60" t="s">
        <v>94</v>
      </c>
      <c r="AP93" s="60" t="s">
        <v>94</v>
      </c>
      <c r="AQ93" s="60" t="s">
        <v>94</v>
      </c>
      <c r="AR93" s="12" t="s">
        <v>959</v>
      </c>
      <c r="AS93" s="5">
        <v>105</v>
      </c>
      <c r="AT93" s="6">
        <v>44251</v>
      </c>
      <c r="AU93" s="5" t="s">
        <v>94</v>
      </c>
      <c r="AV93" s="5" t="s">
        <v>94</v>
      </c>
      <c r="AW93" s="5" t="s">
        <v>94</v>
      </c>
      <c r="AX93" s="5" t="s">
        <v>94</v>
      </c>
      <c r="AY93" s="57">
        <v>44253</v>
      </c>
      <c r="AZ93" s="57">
        <v>44584</v>
      </c>
      <c r="BA93" s="5" t="s">
        <v>94</v>
      </c>
      <c r="BB93" s="8" t="str">
        <f t="shared" si="21"/>
        <v xml:space="preserve">DEISY VIVIANA CAÑÓN SUAREZ </v>
      </c>
      <c r="BC93" s="14">
        <f t="shared" si="22"/>
        <v>72696987</v>
      </c>
      <c r="BD93" s="14" t="str">
        <f t="shared" si="18"/>
        <v>2 2. Meses</v>
      </c>
      <c r="BE93" s="15">
        <f t="shared" si="19"/>
        <v>9</v>
      </c>
      <c r="BF93" s="9"/>
      <c r="BG93" s="14">
        <v>1346241</v>
      </c>
      <c r="BH93" s="14">
        <v>8077443</v>
      </c>
      <c r="BI93" s="14">
        <v>8077443</v>
      </c>
      <c r="BJ93" s="14">
        <v>8077443</v>
      </c>
      <c r="BK93" s="14">
        <v>5654210</v>
      </c>
      <c r="BL93" s="16"/>
      <c r="BM93" s="17">
        <v>2692481</v>
      </c>
      <c r="BN93" s="16">
        <v>8077443</v>
      </c>
      <c r="BO93" s="18">
        <v>8077443</v>
      </c>
      <c r="BP93" s="18">
        <v>8077443</v>
      </c>
      <c r="BQ93" s="18">
        <v>8077443</v>
      </c>
      <c r="BR93" s="18">
        <v>6461954</v>
      </c>
      <c r="BS93" s="18"/>
      <c r="BT93" s="5"/>
      <c r="BU93" s="18"/>
      <c r="BV93" s="18"/>
      <c r="BW93" s="5"/>
      <c r="BX93" s="5"/>
      <c r="BY93" s="5"/>
      <c r="BZ93" s="5"/>
      <c r="CA93" s="5"/>
      <c r="CB93" s="16">
        <f t="shared" si="5"/>
        <v>72696987</v>
      </c>
      <c r="CC93" s="19">
        <f t="shared" si="6"/>
        <v>1</v>
      </c>
      <c r="CD93" s="24" t="s">
        <v>117</v>
      </c>
      <c r="CE93" s="25"/>
      <c r="CF93" s="25"/>
      <c r="CG93" s="25"/>
      <c r="CH93" s="25"/>
      <c r="CI93" s="25"/>
      <c r="CJ93" s="25">
        <v>11</v>
      </c>
      <c r="CK93" s="25">
        <v>11</v>
      </c>
      <c r="CL93" s="20" t="s">
        <v>960</v>
      </c>
      <c r="CM93" s="21">
        <v>44608</v>
      </c>
      <c r="CN93" s="9">
        <v>6461954</v>
      </c>
      <c r="CO93" s="9">
        <f t="shared" si="7"/>
        <v>6461954</v>
      </c>
      <c r="CP93" s="14">
        <f t="shared" si="8"/>
        <v>72696987</v>
      </c>
      <c r="CQ93" s="14">
        <f t="shared" si="9"/>
        <v>0</v>
      </c>
      <c r="CR93" s="5"/>
      <c r="CS93" s="5"/>
      <c r="CT93" s="22"/>
      <c r="CU93" s="22"/>
      <c r="CV93" s="22"/>
      <c r="CW93" s="22"/>
      <c r="CX93" s="22"/>
      <c r="CY93" s="22"/>
      <c r="CZ93" s="22"/>
      <c r="DA93" s="22"/>
      <c r="DB93" s="22"/>
      <c r="DC93" s="22"/>
      <c r="DD93" s="22"/>
      <c r="DE93" s="22"/>
      <c r="DF93" s="22"/>
      <c r="DG93" s="22"/>
      <c r="DH93" s="22"/>
      <c r="DI93" s="22"/>
      <c r="DJ93" s="22"/>
      <c r="DK93" s="22"/>
      <c r="DL93" s="22"/>
      <c r="DM93" s="22"/>
    </row>
    <row r="94" spans="1:117" s="23" customFormat="1" ht="72" customHeight="1">
      <c r="A94" s="5" t="s">
        <v>961</v>
      </c>
      <c r="B94" s="8" t="s">
        <v>962</v>
      </c>
      <c r="C94" s="5" t="s">
        <v>97</v>
      </c>
      <c r="D94" s="5" t="s">
        <v>428</v>
      </c>
      <c r="E94" s="5">
        <v>331</v>
      </c>
      <c r="F94" s="74" t="s">
        <v>298</v>
      </c>
      <c r="G94" s="5" t="s">
        <v>299</v>
      </c>
      <c r="H94" s="5">
        <v>1082000052</v>
      </c>
      <c r="I94" s="5">
        <v>84</v>
      </c>
      <c r="J94" s="6">
        <v>44215</v>
      </c>
      <c r="K94" s="5" t="s">
        <v>123</v>
      </c>
      <c r="L94" s="9">
        <v>165000000</v>
      </c>
      <c r="M94" s="9" t="s">
        <v>135</v>
      </c>
      <c r="N94" s="5" t="s">
        <v>94</v>
      </c>
      <c r="O94" s="9">
        <v>0</v>
      </c>
      <c r="P94" s="9">
        <f t="shared" si="25"/>
        <v>165000000</v>
      </c>
      <c r="Q94" s="5" t="s">
        <v>94</v>
      </c>
      <c r="R94" s="5" t="s">
        <v>94</v>
      </c>
      <c r="S94" s="5" t="s">
        <v>94</v>
      </c>
      <c r="T94" s="5" t="s">
        <v>94</v>
      </c>
      <c r="U94" s="5" t="s">
        <v>94</v>
      </c>
      <c r="V94" s="8" t="s">
        <v>963</v>
      </c>
      <c r="W94" s="10">
        <v>900046467</v>
      </c>
      <c r="X94" s="10">
        <v>9</v>
      </c>
      <c r="Y94" s="10" t="s">
        <v>135</v>
      </c>
      <c r="Z94" s="10" t="s">
        <v>476</v>
      </c>
      <c r="AA94" s="10" t="s">
        <v>875</v>
      </c>
      <c r="AB94" s="33" t="s">
        <v>94</v>
      </c>
      <c r="AC94" s="33" t="s">
        <v>94</v>
      </c>
      <c r="AD94" s="33" t="s">
        <v>94</v>
      </c>
      <c r="AE94" s="33" t="s">
        <v>94</v>
      </c>
      <c r="AF94" s="5" t="s">
        <v>94</v>
      </c>
      <c r="AG94" s="5" t="s">
        <v>94</v>
      </c>
      <c r="AH94" s="5" t="s">
        <v>94</v>
      </c>
      <c r="AI94" s="10" t="s">
        <v>964</v>
      </c>
      <c r="AJ94" s="33">
        <v>3813000</v>
      </c>
      <c r="AK94" s="5" t="s">
        <v>965</v>
      </c>
      <c r="AL94" s="36" t="s">
        <v>94</v>
      </c>
      <c r="AM94" s="64" t="s">
        <v>94</v>
      </c>
      <c r="AN94" s="60" t="s">
        <v>828</v>
      </c>
      <c r="AO94" s="60">
        <v>48205</v>
      </c>
      <c r="AP94" s="60" t="s">
        <v>94</v>
      </c>
      <c r="AQ94" s="60" t="s">
        <v>94</v>
      </c>
      <c r="AR94" s="12" t="s">
        <v>966</v>
      </c>
      <c r="AS94" s="5">
        <v>107</v>
      </c>
      <c r="AT94" s="6">
        <v>44256</v>
      </c>
      <c r="AU94" s="5" t="s">
        <v>94</v>
      </c>
      <c r="AV94" s="5" t="s">
        <v>94</v>
      </c>
      <c r="AW94" s="5" t="s">
        <v>94</v>
      </c>
      <c r="AX94" s="5" t="s">
        <v>135</v>
      </c>
      <c r="AY94" s="57">
        <v>44257</v>
      </c>
      <c r="AZ94" s="57">
        <v>44561</v>
      </c>
      <c r="BA94" s="5" t="s">
        <v>94</v>
      </c>
      <c r="BB94" s="8" t="str">
        <f t="shared" si="21"/>
        <v>ADVANCED WEB APPLICATIONS</v>
      </c>
      <c r="BC94" s="14">
        <f t="shared" si="22"/>
        <v>165000000</v>
      </c>
      <c r="BD94" s="14" t="str">
        <f t="shared" si="18"/>
        <v xml:space="preserve">1.1 Dias </v>
      </c>
      <c r="BE94" s="15">
        <f t="shared" si="19"/>
        <v>331</v>
      </c>
      <c r="BF94" s="9"/>
      <c r="BG94" s="14"/>
      <c r="BH94" s="14">
        <v>15950000</v>
      </c>
      <c r="BI94" s="14">
        <v>16500000</v>
      </c>
      <c r="BJ94" s="14">
        <v>16500000</v>
      </c>
      <c r="BK94" s="14">
        <v>16500000</v>
      </c>
      <c r="BL94" s="16">
        <v>16500000</v>
      </c>
      <c r="BM94" s="17">
        <v>16500000</v>
      </c>
      <c r="BN94" s="16">
        <v>16500000</v>
      </c>
      <c r="BO94" s="18">
        <v>16500000</v>
      </c>
      <c r="BP94" s="18">
        <v>16500000</v>
      </c>
      <c r="BQ94" s="18">
        <v>16500000</v>
      </c>
      <c r="BR94" s="5"/>
      <c r="BS94" s="18"/>
      <c r="BT94" s="5"/>
      <c r="BU94" s="18"/>
      <c r="BV94" s="18"/>
      <c r="BW94" s="5"/>
      <c r="BX94" s="5"/>
      <c r="BY94" s="5"/>
      <c r="BZ94" s="5"/>
      <c r="CA94" s="5"/>
      <c r="CB94" s="16">
        <f t="shared" si="5"/>
        <v>164450000</v>
      </c>
      <c r="CC94" s="19">
        <f t="shared" si="6"/>
        <v>0.9966666666666667</v>
      </c>
      <c r="CD94" s="24" t="s">
        <v>861</v>
      </c>
      <c r="CE94" s="25"/>
      <c r="CF94" s="25"/>
      <c r="CG94" s="25"/>
      <c r="CH94" s="25"/>
      <c r="CI94" s="25"/>
      <c r="CJ94" s="25">
        <v>10</v>
      </c>
      <c r="CK94" s="25">
        <v>10</v>
      </c>
      <c r="CL94" s="20" t="s">
        <v>967</v>
      </c>
      <c r="CM94" s="21">
        <v>44559</v>
      </c>
      <c r="CN94" s="9">
        <v>16500000</v>
      </c>
      <c r="CO94" s="9">
        <f t="shared" si="7"/>
        <v>16500000</v>
      </c>
      <c r="CP94" s="14">
        <f t="shared" si="8"/>
        <v>164450000</v>
      </c>
      <c r="CQ94" s="14">
        <f t="shared" si="9"/>
        <v>550000</v>
      </c>
      <c r="CR94" s="5"/>
      <c r="CS94" s="5"/>
      <c r="CT94" s="22"/>
      <c r="CU94" s="22"/>
      <c r="CV94" s="22"/>
      <c r="CW94" s="22"/>
      <c r="CX94" s="22"/>
      <c r="CY94" s="22"/>
      <c r="CZ94" s="22"/>
      <c r="DA94" s="22"/>
      <c r="DB94" s="22"/>
      <c r="DC94" s="22"/>
      <c r="DD94" s="22"/>
      <c r="DE94" s="22"/>
      <c r="DF94" s="22"/>
      <c r="DG94" s="22"/>
      <c r="DH94" s="22"/>
      <c r="DI94" s="22"/>
      <c r="DJ94" s="22"/>
      <c r="DK94" s="22"/>
      <c r="DL94" s="22"/>
      <c r="DM94" s="22"/>
    </row>
    <row r="95" spans="1:117" s="23" customFormat="1" ht="72" customHeight="1">
      <c r="A95" s="5" t="s">
        <v>968</v>
      </c>
      <c r="B95" s="8" t="s">
        <v>969</v>
      </c>
      <c r="C95" s="5" t="s">
        <v>97</v>
      </c>
      <c r="D95" s="5" t="s">
        <v>98</v>
      </c>
      <c r="E95" s="5">
        <v>11</v>
      </c>
      <c r="F95" s="74">
        <v>131020202010601</v>
      </c>
      <c r="G95" s="5" t="s">
        <v>970</v>
      </c>
      <c r="H95" s="5" t="s">
        <v>94</v>
      </c>
      <c r="I95" s="5">
        <v>123</v>
      </c>
      <c r="J95" s="6">
        <v>44218</v>
      </c>
      <c r="K95" s="5" t="s">
        <v>100</v>
      </c>
      <c r="L95" s="9">
        <v>507795499</v>
      </c>
      <c r="M95" s="9" t="s">
        <v>135</v>
      </c>
      <c r="N95" s="6">
        <v>44586</v>
      </c>
      <c r="O95" s="9">
        <v>241606399</v>
      </c>
      <c r="P95" s="9">
        <f t="shared" si="25"/>
        <v>749401898</v>
      </c>
      <c r="Q95" s="5" t="s">
        <v>971</v>
      </c>
      <c r="R95" s="6">
        <v>44586</v>
      </c>
      <c r="S95" s="5" t="s">
        <v>972</v>
      </c>
      <c r="T95" s="5" t="s">
        <v>94</v>
      </c>
      <c r="U95" s="5" t="s">
        <v>94</v>
      </c>
      <c r="V95" s="8" t="s">
        <v>973</v>
      </c>
      <c r="W95" s="10">
        <v>900062917</v>
      </c>
      <c r="X95" s="10">
        <v>9</v>
      </c>
      <c r="Y95" s="10" t="s">
        <v>94</v>
      </c>
      <c r="Z95" s="10" t="s">
        <v>476</v>
      </c>
      <c r="AA95" s="10" t="s">
        <v>853</v>
      </c>
      <c r="AB95" s="33" t="s">
        <v>94</v>
      </c>
      <c r="AC95" s="33" t="s">
        <v>94</v>
      </c>
      <c r="AD95" s="33" t="s">
        <v>94</v>
      </c>
      <c r="AE95" s="33" t="s">
        <v>94</v>
      </c>
      <c r="AF95" s="5" t="s">
        <v>94</v>
      </c>
      <c r="AG95" s="5" t="s">
        <v>94</v>
      </c>
      <c r="AH95" s="5" t="s">
        <v>94</v>
      </c>
      <c r="AI95" s="10" t="s">
        <v>974</v>
      </c>
      <c r="AJ95" s="33">
        <v>3813000</v>
      </c>
      <c r="AK95" s="7" t="s">
        <v>975</v>
      </c>
      <c r="AL95" s="36" t="s">
        <v>94</v>
      </c>
      <c r="AM95" s="64" t="s">
        <v>94</v>
      </c>
      <c r="AN95" s="60" t="s">
        <v>828</v>
      </c>
      <c r="AO95" s="60">
        <v>37164</v>
      </c>
      <c r="AP95" s="60" t="s">
        <v>94</v>
      </c>
      <c r="AQ95" s="60" t="s">
        <v>828</v>
      </c>
      <c r="AR95" s="12" t="s">
        <v>976</v>
      </c>
      <c r="AS95" s="5">
        <v>108</v>
      </c>
      <c r="AT95" s="6">
        <v>44256</v>
      </c>
      <c r="AU95" s="5" t="s">
        <v>977</v>
      </c>
      <c r="AV95" s="5" t="s">
        <v>978</v>
      </c>
      <c r="AW95" s="5" t="s">
        <v>979</v>
      </c>
      <c r="AX95" s="6">
        <v>44586</v>
      </c>
      <c r="AY95" s="57">
        <v>44256</v>
      </c>
      <c r="AZ95" s="57">
        <v>44772</v>
      </c>
      <c r="BA95" s="5" t="s">
        <v>94</v>
      </c>
      <c r="BB95" s="8" t="str">
        <f t="shared" si="21"/>
        <v>SERVICIOS POSTALES NACIONALES S.A.</v>
      </c>
      <c r="BC95" s="14">
        <f t="shared" si="22"/>
        <v>749401898</v>
      </c>
      <c r="BD95" s="14" t="str">
        <f t="shared" si="18"/>
        <v>2 2. Meses</v>
      </c>
      <c r="BE95" s="15">
        <f t="shared" si="19"/>
        <v>11</v>
      </c>
      <c r="BF95" s="9"/>
      <c r="BG95" s="14"/>
      <c r="BH95" s="14">
        <v>29536466</v>
      </c>
      <c r="BI95" s="14">
        <v>43559052</v>
      </c>
      <c r="BJ95" s="14">
        <v>43932415</v>
      </c>
      <c r="BK95" s="14">
        <v>41806646</v>
      </c>
      <c r="BL95" s="16">
        <v>46349983</v>
      </c>
      <c r="BM95" s="5"/>
      <c r="BN95" s="16">
        <v>82556796</v>
      </c>
      <c r="BO95" s="18">
        <v>43809624</v>
      </c>
      <c r="BP95" s="18">
        <v>43272745</v>
      </c>
      <c r="BQ95" s="18">
        <v>0</v>
      </c>
      <c r="BR95" s="18">
        <v>85597180</v>
      </c>
      <c r="BS95" s="18">
        <v>42158761</v>
      </c>
      <c r="BT95" s="18">
        <v>45257570</v>
      </c>
      <c r="BU95" s="18">
        <v>42454708</v>
      </c>
      <c r="BV95" s="18"/>
      <c r="BW95" s="18">
        <f>55784099+41506728</f>
        <v>97290827</v>
      </c>
      <c r="BX95" s="18">
        <v>38551976</v>
      </c>
      <c r="BY95" s="18">
        <v>40600</v>
      </c>
      <c r="BZ95" s="18"/>
      <c r="CA95" s="5"/>
      <c r="CB95" s="16">
        <f t="shared" si="5"/>
        <v>726175349</v>
      </c>
      <c r="CC95" s="19">
        <f t="shared" si="6"/>
        <v>0.96900655167542693</v>
      </c>
      <c r="CD95" s="66" t="s">
        <v>861</v>
      </c>
      <c r="CE95" s="67"/>
      <c r="CF95" s="67"/>
      <c r="CG95" s="67"/>
      <c r="CH95" s="67"/>
      <c r="CI95" s="67"/>
      <c r="CJ95" s="67">
        <v>20</v>
      </c>
      <c r="CK95" s="67">
        <v>20</v>
      </c>
      <c r="CL95" s="68">
        <v>3000767111</v>
      </c>
      <c r="CM95" s="69">
        <v>44830</v>
      </c>
      <c r="CN95" s="18">
        <v>40600</v>
      </c>
      <c r="CO95" s="18">
        <v>40600</v>
      </c>
      <c r="CP95" s="14">
        <f t="shared" si="8"/>
        <v>726175349</v>
      </c>
      <c r="CQ95" s="14">
        <f t="shared" si="9"/>
        <v>23226549</v>
      </c>
      <c r="CR95" s="5"/>
      <c r="CS95" s="5"/>
      <c r="CT95" s="22"/>
      <c r="CU95" s="22"/>
      <c r="CV95" s="22"/>
      <c r="CW95" s="22"/>
      <c r="CX95" s="22"/>
      <c r="CY95" s="22"/>
      <c r="CZ95" s="22"/>
      <c r="DA95" s="22"/>
      <c r="DB95" s="22"/>
      <c r="DC95" s="22"/>
      <c r="DD95" s="22"/>
      <c r="DE95" s="22"/>
      <c r="DF95" s="22"/>
      <c r="DG95" s="22"/>
      <c r="DH95" s="22"/>
      <c r="DI95" s="22"/>
      <c r="DJ95" s="22"/>
      <c r="DK95" s="22"/>
      <c r="DL95" s="22"/>
      <c r="DM95" s="22"/>
    </row>
    <row r="96" spans="1:117" s="23" customFormat="1" ht="72" customHeight="1">
      <c r="A96" s="5" t="s">
        <v>980</v>
      </c>
      <c r="B96" s="8" t="s">
        <v>981</v>
      </c>
      <c r="C96" s="5" t="s">
        <v>97</v>
      </c>
      <c r="D96" s="5" t="s">
        <v>428</v>
      </c>
      <c r="E96" s="5">
        <v>285</v>
      </c>
      <c r="F96" s="74">
        <v>131020202030313</v>
      </c>
      <c r="G96" s="5" t="s">
        <v>915</v>
      </c>
      <c r="H96" s="5" t="s">
        <v>94</v>
      </c>
      <c r="I96" s="5">
        <v>120</v>
      </c>
      <c r="J96" s="6">
        <v>44239</v>
      </c>
      <c r="K96" s="5" t="s">
        <v>100</v>
      </c>
      <c r="L96" s="9">
        <v>20927920</v>
      </c>
      <c r="M96" s="9">
        <v>2202939</v>
      </c>
      <c r="N96" s="5" t="s">
        <v>94</v>
      </c>
      <c r="O96" s="9">
        <v>0</v>
      </c>
      <c r="P96" s="9">
        <f t="shared" ref="P96:P125" si="26">L96+O96</f>
        <v>20927920</v>
      </c>
      <c r="Q96" s="5" t="s">
        <v>94</v>
      </c>
      <c r="R96" s="5" t="s">
        <v>94</v>
      </c>
      <c r="S96" s="5" t="s">
        <v>94</v>
      </c>
      <c r="T96" s="5" t="s">
        <v>94</v>
      </c>
      <c r="U96" s="5" t="s">
        <v>94</v>
      </c>
      <c r="V96" s="8" t="s">
        <v>982</v>
      </c>
      <c r="W96" s="10">
        <v>1016090554</v>
      </c>
      <c r="X96" s="10">
        <v>2</v>
      </c>
      <c r="Y96" s="10" t="s">
        <v>104</v>
      </c>
      <c r="Z96" s="10" t="s">
        <v>105</v>
      </c>
      <c r="AA96" s="10" t="s">
        <v>106</v>
      </c>
      <c r="AB96" s="56">
        <v>35385</v>
      </c>
      <c r="AC96" s="33" t="s">
        <v>107</v>
      </c>
      <c r="AD96" s="33" t="s">
        <v>163</v>
      </c>
      <c r="AE96" s="33" t="s">
        <v>108</v>
      </c>
      <c r="AF96" s="5" t="s">
        <v>867</v>
      </c>
      <c r="AG96" s="5" t="s">
        <v>256</v>
      </c>
      <c r="AH96" s="5" t="s">
        <v>111</v>
      </c>
      <c r="AI96" s="10" t="s">
        <v>983</v>
      </c>
      <c r="AJ96" s="33">
        <v>3813000</v>
      </c>
      <c r="AK96" s="5" t="s">
        <v>984</v>
      </c>
      <c r="AL96" s="36" t="s">
        <v>506</v>
      </c>
      <c r="AM96" s="64" t="s">
        <v>130</v>
      </c>
      <c r="AN96" s="60" t="s">
        <v>94</v>
      </c>
      <c r="AO96" s="60" t="s">
        <v>94</v>
      </c>
      <c r="AP96" s="60" t="s">
        <v>94</v>
      </c>
      <c r="AQ96" s="60" t="s">
        <v>94</v>
      </c>
      <c r="AR96" s="12" t="s">
        <v>985</v>
      </c>
      <c r="AS96" s="5">
        <v>117</v>
      </c>
      <c r="AT96" s="6">
        <v>44264</v>
      </c>
      <c r="AU96" s="5" t="s">
        <v>94</v>
      </c>
      <c r="AV96" s="5" t="s">
        <v>94</v>
      </c>
      <c r="AW96" s="5" t="s">
        <v>94</v>
      </c>
      <c r="AX96" s="5" t="s">
        <v>94</v>
      </c>
      <c r="AY96" s="57">
        <v>44264</v>
      </c>
      <c r="AZ96" s="57">
        <v>44553</v>
      </c>
      <c r="BA96" s="5" t="s">
        <v>94</v>
      </c>
      <c r="BB96" s="8" t="str">
        <f t="shared" si="21"/>
        <v>LUISA FERNANDA RIOS MARTINEZ</v>
      </c>
      <c r="BC96" s="14">
        <f t="shared" si="22"/>
        <v>20927920</v>
      </c>
      <c r="BD96" s="14" t="str">
        <f t="shared" ref="BD96:BE96" si="27">D96</f>
        <v xml:space="preserve">1.1 Dias </v>
      </c>
      <c r="BE96" s="15">
        <f t="shared" si="27"/>
        <v>285</v>
      </c>
      <c r="BF96" s="9"/>
      <c r="BG96" s="14"/>
      <c r="BH96" s="14">
        <v>1615489</v>
      </c>
      <c r="BI96" s="14">
        <v>2202939</v>
      </c>
      <c r="BJ96" s="14">
        <v>2202939</v>
      </c>
      <c r="BK96" s="14">
        <v>2202939</v>
      </c>
      <c r="BL96" s="16">
        <v>2202939</v>
      </c>
      <c r="BM96" s="17">
        <v>2202939</v>
      </c>
      <c r="BN96" s="16">
        <v>2202939</v>
      </c>
      <c r="BO96" s="18">
        <v>2202939</v>
      </c>
      <c r="BP96" s="18">
        <f>2202939+1688919</f>
        <v>3891858</v>
      </c>
      <c r="BQ96" s="18">
        <v>0</v>
      </c>
      <c r="BR96" s="5"/>
      <c r="BS96" s="18"/>
      <c r="BT96" s="5"/>
      <c r="BU96" s="18"/>
      <c r="BV96" s="18"/>
      <c r="BW96" s="5"/>
      <c r="BX96" s="5"/>
      <c r="BY96" s="5"/>
      <c r="BZ96" s="5"/>
      <c r="CA96" s="5"/>
      <c r="CB96" s="16">
        <f t="shared" si="5"/>
        <v>20927920</v>
      </c>
      <c r="CC96" s="19">
        <f t="shared" si="6"/>
        <v>1</v>
      </c>
      <c r="CD96" s="24" t="s">
        <v>117</v>
      </c>
      <c r="CE96" s="25"/>
      <c r="CF96" s="25"/>
      <c r="CG96" s="25"/>
      <c r="CH96" s="25"/>
      <c r="CI96" s="25"/>
      <c r="CJ96" s="25">
        <v>10</v>
      </c>
      <c r="CK96" s="25">
        <v>10</v>
      </c>
      <c r="CL96" s="20" t="s">
        <v>986</v>
      </c>
      <c r="CM96" s="21">
        <v>44554</v>
      </c>
      <c r="CN96" s="9">
        <v>1688919</v>
      </c>
      <c r="CO96" s="9">
        <f t="shared" ref="CO96:CO170" si="28">+CN96</f>
        <v>1688919</v>
      </c>
      <c r="CP96" s="14">
        <f t="shared" si="8"/>
        <v>20927920</v>
      </c>
      <c r="CQ96" s="14">
        <f t="shared" si="9"/>
        <v>0</v>
      </c>
      <c r="CR96" s="5"/>
      <c r="CS96" s="5"/>
      <c r="CT96" s="22"/>
      <c r="CU96" s="22"/>
      <c r="CV96" s="22"/>
      <c r="CW96" s="22"/>
      <c r="CX96" s="22"/>
      <c r="CY96" s="22"/>
      <c r="CZ96" s="22"/>
      <c r="DA96" s="22"/>
      <c r="DB96" s="22"/>
      <c r="DC96" s="22"/>
      <c r="DD96" s="22"/>
      <c r="DE96" s="22"/>
      <c r="DF96" s="22"/>
      <c r="DG96" s="22"/>
      <c r="DH96" s="22"/>
      <c r="DI96" s="22"/>
      <c r="DJ96" s="22"/>
      <c r="DK96" s="22"/>
      <c r="DL96" s="22"/>
      <c r="DM96" s="22"/>
    </row>
    <row r="97" spans="1:117" s="23" customFormat="1" ht="72" customHeight="1">
      <c r="A97" s="5" t="s">
        <v>987</v>
      </c>
      <c r="B97" s="8" t="s">
        <v>988</v>
      </c>
      <c r="C97" s="5" t="s">
        <v>97</v>
      </c>
      <c r="D97" s="5" t="s">
        <v>98</v>
      </c>
      <c r="E97" s="5">
        <v>2</v>
      </c>
      <c r="F97" s="74" t="s">
        <v>298</v>
      </c>
      <c r="G97" s="5" t="s">
        <v>299</v>
      </c>
      <c r="H97" s="5">
        <v>1082000052</v>
      </c>
      <c r="I97" s="5">
        <v>133</v>
      </c>
      <c r="J97" s="6">
        <v>44257</v>
      </c>
      <c r="K97" s="5" t="s">
        <v>123</v>
      </c>
      <c r="L97" s="9">
        <v>14686260</v>
      </c>
      <c r="M97" s="9">
        <v>7343130</v>
      </c>
      <c r="N97" s="6">
        <v>44323</v>
      </c>
      <c r="O97" s="9">
        <v>7343130</v>
      </c>
      <c r="P97" s="9">
        <f t="shared" si="26"/>
        <v>22029390</v>
      </c>
      <c r="Q97" s="5" t="s">
        <v>989</v>
      </c>
      <c r="R97" s="6">
        <v>44323</v>
      </c>
      <c r="S97" s="5" t="s">
        <v>990</v>
      </c>
      <c r="T97" s="5" t="s">
        <v>94</v>
      </c>
      <c r="U97" s="5" t="s">
        <v>94</v>
      </c>
      <c r="V97" s="8" t="s">
        <v>991</v>
      </c>
      <c r="W97" s="10">
        <v>11439947</v>
      </c>
      <c r="X97" s="10">
        <v>5</v>
      </c>
      <c r="Y97" s="10" t="s">
        <v>219</v>
      </c>
      <c r="Z97" s="10" t="s">
        <v>105</v>
      </c>
      <c r="AA97" s="10" t="s">
        <v>106</v>
      </c>
      <c r="AB97" s="56">
        <v>27525</v>
      </c>
      <c r="AC97" s="33" t="s">
        <v>107</v>
      </c>
      <c r="AD97" s="33" t="s">
        <v>163</v>
      </c>
      <c r="AE97" s="33" t="s">
        <v>108</v>
      </c>
      <c r="AF97" s="5" t="s">
        <v>867</v>
      </c>
      <c r="AG97" s="5" t="s">
        <v>770</v>
      </c>
      <c r="AH97" s="5" t="s">
        <v>111</v>
      </c>
      <c r="AI97" s="10" t="s">
        <v>992</v>
      </c>
      <c r="AJ97" s="33">
        <v>3813000</v>
      </c>
      <c r="AK97" s="5" t="s">
        <v>993</v>
      </c>
      <c r="AL97" s="36" t="s">
        <v>596</v>
      </c>
      <c r="AM97" s="64" t="s">
        <v>597</v>
      </c>
      <c r="AN97" s="60" t="s">
        <v>94</v>
      </c>
      <c r="AO97" s="60" t="s">
        <v>94</v>
      </c>
      <c r="AP97" s="60" t="s">
        <v>94</v>
      </c>
      <c r="AQ97" s="60" t="s">
        <v>94</v>
      </c>
      <c r="AR97" s="12" t="s">
        <v>994</v>
      </c>
      <c r="AS97" s="5">
        <v>119</v>
      </c>
      <c r="AT97" s="6">
        <v>44264</v>
      </c>
      <c r="AU97" s="5">
        <v>161</v>
      </c>
      <c r="AV97" s="6">
        <v>44298</v>
      </c>
      <c r="AW97" s="5">
        <v>165</v>
      </c>
      <c r="AX97" s="6">
        <v>44323</v>
      </c>
      <c r="AY97" s="57">
        <v>44266</v>
      </c>
      <c r="AZ97" s="57">
        <v>44357</v>
      </c>
      <c r="BA97" s="5" t="s">
        <v>94</v>
      </c>
      <c r="BB97" s="8" t="str">
        <f t="shared" si="21"/>
        <v>ALEXANDER BUITRAGO PUENTES</v>
      </c>
      <c r="BC97" s="14">
        <f t="shared" si="22"/>
        <v>22029390</v>
      </c>
      <c r="BD97" s="14" t="str">
        <f t="shared" ref="BD97:BE97" si="29">D97</f>
        <v>2 2. Meses</v>
      </c>
      <c r="BE97" s="15">
        <f t="shared" si="29"/>
        <v>2</v>
      </c>
      <c r="BF97" s="9"/>
      <c r="BG97" s="14"/>
      <c r="BH97" s="14">
        <v>4895420</v>
      </c>
      <c r="BI97" s="14">
        <v>7343130</v>
      </c>
      <c r="BJ97" s="14">
        <v>7343130</v>
      </c>
      <c r="BK97" s="14">
        <v>2447710</v>
      </c>
      <c r="BL97" s="16"/>
      <c r="BM97" s="5"/>
      <c r="BN97" s="16"/>
      <c r="BO97" s="18"/>
      <c r="BP97" s="18">
        <v>0</v>
      </c>
      <c r="BQ97" s="18">
        <v>0</v>
      </c>
      <c r="BR97" s="5"/>
      <c r="BS97" s="18"/>
      <c r="BT97" s="5"/>
      <c r="BU97" s="18"/>
      <c r="BV97" s="18"/>
      <c r="BW97" s="5"/>
      <c r="BX97" s="5"/>
      <c r="BY97" s="5"/>
      <c r="BZ97" s="5"/>
      <c r="CA97" s="5"/>
      <c r="CB97" s="16">
        <f t="shared" si="5"/>
        <v>22029390</v>
      </c>
      <c r="CC97" s="19">
        <f t="shared" si="6"/>
        <v>1</v>
      </c>
      <c r="CD97" s="24" t="s">
        <v>117</v>
      </c>
      <c r="CE97" s="30"/>
      <c r="CF97" s="30"/>
      <c r="CG97" s="30"/>
      <c r="CH97" s="30"/>
      <c r="CI97" s="30"/>
      <c r="CJ97" s="30">
        <v>9</v>
      </c>
      <c r="CK97" s="30">
        <v>6</v>
      </c>
      <c r="CL97" s="20" t="e">
        <v>#N/A</v>
      </c>
      <c r="CM97" s="21" t="e">
        <v>#N/A</v>
      </c>
      <c r="CN97" s="9">
        <v>0</v>
      </c>
      <c r="CO97" s="9">
        <f t="shared" si="28"/>
        <v>0</v>
      </c>
      <c r="CP97" s="14">
        <f t="shared" si="8"/>
        <v>22029390</v>
      </c>
      <c r="CQ97" s="14">
        <f t="shared" si="9"/>
        <v>0</v>
      </c>
      <c r="CR97" s="5"/>
      <c r="CS97" s="5"/>
      <c r="CT97" s="22"/>
      <c r="CU97" s="22"/>
      <c r="CV97" s="22"/>
      <c r="CW97" s="22"/>
      <c r="CX97" s="22"/>
      <c r="CY97" s="22"/>
      <c r="CZ97" s="22"/>
      <c r="DA97" s="22"/>
      <c r="DB97" s="22"/>
      <c r="DC97" s="22"/>
      <c r="DD97" s="22"/>
      <c r="DE97" s="22"/>
      <c r="DF97" s="22"/>
      <c r="DG97" s="22"/>
      <c r="DH97" s="22"/>
      <c r="DI97" s="22"/>
      <c r="DJ97" s="22"/>
      <c r="DK97" s="22"/>
      <c r="DL97" s="22"/>
      <c r="DM97" s="31"/>
    </row>
    <row r="98" spans="1:117" s="23" customFormat="1" ht="84" customHeight="1">
      <c r="A98" s="5" t="s">
        <v>995</v>
      </c>
      <c r="B98" s="8" t="s">
        <v>996</v>
      </c>
      <c r="C98" s="5" t="s">
        <v>97</v>
      </c>
      <c r="D98" s="5" t="s">
        <v>428</v>
      </c>
      <c r="E98" s="5">
        <v>290</v>
      </c>
      <c r="F98" s="74">
        <v>131020202030203</v>
      </c>
      <c r="G98" s="5" t="s">
        <v>99</v>
      </c>
      <c r="H98" s="5" t="s">
        <v>94</v>
      </c>
      <c r="I98" s="5">
        <v>124</v>
      </c>
      <c r="J98" s="6">
        <v>44249</v>
      </c>
      <c r="K98" s="5" t="s">
        <v>100</v>
      </c>
      <c r="L98" s="9">
        <v>70983590</v>
      </c>
      <c r="M98" s="9">
        <v>7343130</v>
      </c>
      <c r="N98" s="5" t="s">
        <v>94</v>
      </c>
      <c r="O98" s="9">
        <v>0</v>
      </c>
      <c r="P98" s="9">
        <f t="shared" si="26"/>
        <v>70983590</v>
      </c>
      <c r="Q98" s="5" t="s">
        <v>94</v>
      </c>
      <c r="R98" s="5" t="s">
        <v>94</v>
      </c>
      <c r="S98" s="5" t="s">
        <v>94</v>
      </c>
      <c r="T98" s="5" t="s">
        <v>94</v>
      </c>
      <c r="U98" s="5" t="s">
        <v>94</v>
      </c>
      <c r="V98" s="8" t="s">
        <v>997</v>
      </c>
      <c r="W98" s="10">
        <v>51749737</v>
      </c>
      <c r="X98" s="10">
        <v>0</v>
      </c>
      <c r="Y98" s="10" t="s">
        <v>104</v>
      </c>
      <c r="Z98" s="10" t="s">
        <v>105</v>
      </c>
      <c r="AA98" s="10" t="s">
        <v>106</v>
      </c>
      <c r="AB98" s="56">
        <v>23093</v>
      </c>
      <c r="AC98" s="33" t="s">
        <v>107</v>
      </c>
      <c r="AD98" s="33" t="s">
        <v>163</v>
      </c>
      <c r="AE98" s="33" t="s">
        <v>108</v>
      </c>
      <c r="AF98" s="5" t="s">
        <v>153</v>
      </c>
      <c r="AG98" s="5" t="s">
        <v>256</v>
      </c>
      <c r="AH98" s="5" t="s">
        <v>111</v>
      </c>
      <c r="AI98" s="10" t="s">
        <v>998</v>
      </c>
      <c r="AJ98" s="33">
        <v>3813000</v>
      </c>
      <c r="AK98" s="5" t="s">
        <v>999</v>
      </c>
      <c r="AL98" s="36" t="s">
        <v>1000</v>
      </c>
      <c r="AM98" s="64" t="s">
        <v>470</v>
      </c>
      <c r="AN98" s="60" t="s">
        <v>94</v>
      </c>
      <c r="AO98" s="60" t="s">
        <v>94</v>
      </c>
      <c r="AP98" s="60" t="s">
        <v>94</v>
      </c>
      <c r="AQ98" s="60" t="s">
        <v>94</v>
      </c>
      <c r="AR98" s="12" t="s">
        <v>1001</v>
      </c>
      <c r="AS98" s="5">
        <v>118</v>
      </c>
      <c r="AT98" s="6">
        <v>44264</v>
      </c>
      <c r="AU98" s="5" t="s">
        <v>94</v>
      </c>
      <c r="AV98" s="5" t="s">
        <v>94</v>
      </c>
      <c r="AW98" s="5" t="s">
        <v>94</v>
      </c>
      <c r="AX98" s="5" t="s">
        <v>94</v>
      </c>
      <c r="AY98" s="57">
        <v>44264</v>
      </c>
      <c r="AZ98" s="57">
        <v>44577</v>
      </c>
      <c r="BA98" s="5" t="s">
        <v>1002</v>
      </c>
      <c r="BB98" s="8" t="str">
        <f t="shared" si="21"/>
        <v>BLANCA LILIANA ACEVEDO MEJÍA</v>
      </c>
      <c r="BC98" s="14">
        <f t="shared" si="22"/>
        <v>70983590</v>
      </c>
      <c r="BD98" s="14" t="str">
        <f t="shared" ref="BD98:BE98" si="30">D98</f>
        <v xml:space="preserve">1.1 Dias </v>
      </c>
      <c r="BE98" s="15">
        <f t="shared" si="30"/>
        <v>290</v>
      </c>
      <c r="BF98" s="9"/>
      <c r="BG98" s="14"/>
      <c r="BH98" s="14">
        <v>5384962</v>
      </c>
      <c r="BI98" s="14">
        <v>7343130</v>
      </c>
      <c r="BJ98" s="14">
        <v>7343130</v>
      </c>
      <c r="BK98" s="14">
        <v>7343130</v>
      </c>
      <c r="BL98" s="16">
        <v>7343130</v>
      </c>
      <c r="BM98" s="17">
        <v>7343130</v>
      </c>
      <c r="BN98" s="16">
        <v>4650649</v>
      </c>
      <c r="BO98" s="18">
        <v>5629733</v>
      </c>
      <c r="BP98" s="18">
        <v>7343130</v>
      </c>
      <c r="BQ98" s="10">
        <v>7343130</v>
      </c>
      <c r="BR98" s="18">
        <v>3916336</v>
      </c>
      <c r="BS98" s="18"/>
      <c r="BT98" s="5"/>
      <c r="BU98" s="18"/>
      <c r="BV98" s="18"/>
      <c r="BW98" s="5"/>
      <c r="BX98" s="5"/>
      <c r="BY98" s="5"/>
      <c r="BZ98" s="5"/>
      <c r="CA98" s="5"/>
      <c r="CB98" s="16">
        <f t="shared" si="5"/>
        <v>70983590</v>
      </c>
      <c r="CC98" s="19">
        <f t="shared" si="6"/>
        <v>1</v>
      </c>
      <c r="CD98" s="24" t="s">
        <v>117</v>
      </c>
      <c r="CE98" s="25"/>
      <c r="CF98" s="25"/>
      <c r="CG98" s="25"/>
      <c r="CH98" s="25"/>
      <c r="CI98" s="25"/>
      <c r="CJ98" s="25">
        <v>10</v>
      </c>
      <c r="CK98" s="25">
        <v>10</v>
      </c>
      <c r="CL98" s="20" t="s">
        <v>1003</v>
      </c>
      <c r="CM98" s="21">
        <v>44610</v>
      </c>
      <c r="CN98" s="10">
        <v>3916336</v>
      </c>
      <c r="CO98" s="9">
        <f t="shared" si="28"/>
        <v>3916336</v>
      </c>
      <c r="CP98" s="14">
        <f t="shared" si="8"/>
        <v>70983590</v>
      </c>
      <c r="CQ98" s="14">
        <f t="shared" si="9"/>
        <v>0</v>
      </c>
      <c r="CR98" s="5"/>
      <c r="CS98" s="5"/>
      <c r="CT98" s="22"/>
      <c r="CU98" s="22"/>
      <c r="CV98" s="22"/>
      <c r="CW98" s="22"/>
      <c r="CX98" s="22"/>
      <c r="CY98" s="22"/>
      <c r="CZ98" s="22"/>
      <c r="DA98" s="22"/>
      <c r="DB98" s="22"/>
      <c r="DC98" s="22"/>
      <c r="DD98" s="22"/>
      <c r="DE98" s="22"/>
      <c r="DF98" s="22"/>
      <c r="DG98" s="22"/>
      <c r="DH98" s="22"/>
      <c r="DI98" s="22"/>
      <c r="DJ98" s="22"/>
      <c r="DK98" s="22"/>
      <c r="DL98" s="22"/>
      <c r="DM98" s="22"/>
    </row>
    <row r="99" spans="1:117" s="23" customFormat="1" ht="72" customHeight="1">
      <c r="A99" s="5" t="s">
        <v>1004</v>
      </c>
      <c r="B99" s="8" t="s">
        <v>1005</v>
      </c>
      <c r="C99" s="5" t="s">
        <v>97</v>
      </c>
      <c r="D99" s="5" t="s">
        <v>98</v>
      </c>
      <c r="E99" s="5">
        <v>2</v>
      </c>
      <c r="F99" s="74" t="s">
        <v>298</v>
      </c>
      <c r="G99" s="5" t="s">
        <v>299</v>
      </c>
      <c r="H99" s="5">
        <v>1082000052</v>
      </c>
      <c r="I99" s="5">
        <v>97</v>
      </c>
      <c r="J99" s="6">
        <v>44225</v>
      </c>
      <c r="K99" s="5" t="s">
        <v>123</v>
      </c>
      <c r="L99" s="9">
        <v>22029390</v>
      </c>
      <c r="M99" s="9">
        <v>11014695</v>
      </c>
      <c r="N99" s="6">
        <v>44323</v>
      </c>
      <c r="O99" s="9">
        <v>11014695</v>
      </c>
      <c r="P99" s="9">
        <f t="shared" si="26"/>
        <v>33044085</v>
      </c>
      <c r="Q99" s="5" t="s">
        <v>904</v>
      </c>
      <c r="R99" s="6">
        <v>44323</v>
      </c>
      <c r="S99" s="5" t="s">
        <v>905</v>
      </c>
      <c r="T99" s="5" t="s">
        <v>94</v>
      </c>
      <c r="U99" s="5" t="s">
        <v>94</v>
      </c>
      <c r="V99" s="8" t="s">
        <v>1006</v>
      </c>
      <c r="W99" s="36">
        <v>1049603928</v>
      </c>
      <c r="X99" s="36">
        <v>7</v>
      </c>
      <c r="Y99" s="36" t="s">
        <v>219</v>
      </c>
      <c r="Z99" s="10" t="s">
        <v>105</v>
      </c>
      <c r="AA99" s="10" t="s">
        <v>106</v>
      </c>
      <c r="AB99" s="56">
        <v>31627</v>
      </c>
      <c r="AC99" s="33" t="s">
        <v>107</v>
      </c>
      <c r="AD99" s="33" t="s">
        <v>229</v>
      </c>
      <c r="AE99" s="33" t="s">
        <v>695</v>
      </c>
      <c r="AF99" s="5" t="s">
        <v>153</v>
      </c>
      <c r="AG99" s="5" t="s">
        <v>256</v>
      </c>
      <c r="AH99" s="5" t="s">
        <v>111</v>
      </c>
      <c r="AI99" s="10" t="s">
        <v>1007</v>
      </c>
      <c r="AJ99" s="33">
        <v>3813000</v>
      </c>
      <c r="AK99" s="5" t="s">
        <v>1008</v>
      </c>
      <c r="AL99" s="36" t="s">
        <v>654</v>
      </c>
      <c r="AM99" s="64" t="s">
        <v>597</v>
      </c>
      <c r="AN99" s="60" t="s">
        <v>94</v>
      </c>
      <c r="AO99" s="60" t="s">
        <v>94</v>
      </c>
      <c r="AP99" s="60" t="s">
        <v>94</v>
      </c>
      <c r="AQ99" s="60" t="s">
        <v>94</v>
      </c>
      <c r="AR99" s="12" t="s">
        <v>1009</v>
      </c>
      <c r="AS99" s="5">
        <v>120</v>
      </c>
      <c r="AT99" s="6">
        <v>44264</v>
      </c>
      <c r="AU99" s="5">
        <v>172</v>
      </c>
      <c r="AV99" s="6">
        <v>44316</v>
      </c>
      <c r="AW99" s="5">
        <v>166</v>
      </c>
      <c r="AX99" s="6">
        <v>44323</v>
      </c>
      <c r="AY99" s="57">
        <v>44266</v>
      </c>
      <c r="AZ99" s="57">
        <v>44357</v>
      </c>
      <c r="BA99" s="5" t="s">
        <v>94</v>
      </c>
      <c r="BB99" s="8" t="str">
        <f t="shared" ref="BB99:BB130" si="31">V99</f>
        <v xml:space="preserve">DIEGO ALFONSO PEDROZA CASTRO        </v>
      </c>
      <c r="BC99" s="14">
        <f t="shared" ref="BC99:BC130" si="32">P99</f>
        <v>33044085</v>
      </c>
      <c r="BD99" s="14" t="str">
        <f t="shared" ref="BD99:BE99" si="33">D99</f>
        <v>2 2. Meses</v>
      </c>
      <c r="BE99" s="15">
        <f t="shared" si="33"/>
        <v>2</v>
      </c>
      <c r="BF99" s="9"/>
      <c r="BG99" s="14"/>
      <c r="BH99" s="14">
        <v>7343130</v>
      </c>
      <c r="BI99" s="14">
        <v>11014695</v>
      </c>
      <c r="BJ99" s="5"/>
      <c r="BK99" s="14">
        <v>11014695</v>
      </c>
      <c r="BL99" s="16"/>
      <c r="BM99" s="5"/>
      <c r="BN99" s="16"/>
      <c r="BO99" s="18">
        <v>3671565</v>
      </c>
      <c r="BP99" s="18">
        <v>0</v>
      </c>
      <c r="BQ99" s="18">
        <v>0</v>
      </c>
      <c r="BR99" s="5"/>
      <c r="BS99" s="18"/>
      <c r="BT99" s="5"/>
      <c r="BU99" s="18"/>
      <c r="BV99" s="18"/>
      <c r="BW99" s="5"/>
      <c r="BX99" s="5"/>
      <c r="BY99" s="5"/>
      <c r="BZ99" s="5"/>
      <c r="CA99" s="5"/>
      <c r="CB99" s="16">
        <f t="shared" si="5"/>
        <v>33044085</v>
      </c>
      <c r="CC99" s="19">
        <f t="shared" si="6"/>
        <v>1</v>
      </c>
      <c r="CD99" s="24" t="s">
        <v>117</v>
      </c>
      <c r="CE99" s="30"/>
      <c r="CF99" s="30"/>
      <c r="CG99" s="30"/>
      <c r="CH99" s="30"/>
      <c r="CI99" s="30"/>
      <c r="CJ99" s="30">
        <v>9</v>
      </c>
      <c r="CK99" s="30">
        <v>5</v>
      </c>
      <c r="CL99" s="20" t="s">
        <v>1010</v>
      </c>
      <c r="CM99" s="21">
        <v>44524</v>
      </c>
      <c r="CN99" s="9">
        <v>3671565</v>
      </c>
      <c r="CO99" s="9">
        <f t="shared" si="28"/>
        <v>3671565</v>
      </c>
      <c r="CP99" s="14">
        <f t="shared" si="8"/>
        <v>33044085</v>
      </c>
      <c r="CQ99" s="14">
        <f t="shared" si="9"/>
        <v>0</v>
      </c>
      <c r="CR99" s="5"/>
      <c r="CS99" s="5"/>
      <c r="CT99" s="22"/>
      <c r="CU99" s="22"/>
      <c r="CV99" s="22"/>
      <c r="CW99" s="22"/>
      <c r="CX99" s="22"/>
      <c r="CY99" s="22"/>
      <c r="CZ99" s="22"/>
      <c r="DA99" s="22"/>
      <c r="DB99" s="22"/>
      <c r="DC99" s="22"/>
      <c r="DD99" s="22"/>
      <c r="DE99" s="22"/>
      <c r="DF99" s="22"/>
      <c r="DG99" s="22"/>
      <c r="DH99" s="22"/>
      <c r="DI99" s="22"/>
      <c r="DJ99" s="22"/>
      <c r="DK99" s="22"/>
      <c r="DL99" s="22"/>
      <c r="DM99" s="31"/>
    </row>
    <row r="100" spans="1:117" s="23" customFormat="1" ht="61.5" customHeight="1">
      <c r="A100" s="5" t="s">
        <v>1011</v>
      </c>
      <c r="B100" s="8" t="s">
        <v>1012</v>
      </c>
      <c r="C100" s="5" t="s">
        <v>97</v>
      </c>
      <c r="D100" s="5" t="s">
        <v>428</v>
      </c>
      <c r="E100" s="5">
        <v>285</v>
      </c>
      <c r="F100" s="74" t="s">
        <v>121</v>
      </c>
      <c r="G100" s="5" t="s">
        <v>122</v>
      </c>
      <c r="H100" s="5">
        <v>1082001052</v>
      </c>
      <c r="I100" s="5">
        <v>129</v>
      </c>
      <c r="J100" s="6">
        <v>44253</v>
      </c>
      <c r="K100" s="5" t="s">
        <v>123</v>
      </c>
      <c r="L100" s="9">
        <v>48831815</v>
      </c>
      <c r="M100" s="43">
        <v>5140191</v>
      </c>
      <c r="N100" s="5" t="s">
        <v>94</v>
      </c>
      <c r="O100" s="9">
        <v>0</v>
      </c>
      <c r="P100" s="9">
        <f t="shared" si="26"/>
        <v>48831815</v>
      </c>
      <c r="Q100" s="5" t="s">
        <v>94</v>
      </c>
      <c r="R100" s="5" t="s">
        <v>94</v>
      </c>
      <c r="S100" s="5" t="s">
        <v>94</v>
      </c>
      <c r="T100" s="5" t="s">
        <v>94</v>
      </c>
      <c r="U100" s="5" t="s">
        <v>94</v>
      </c>
      <c r="V100" s="8" t="s">
        <v>1013</v>
      </c>
      <c r="W100" s="36">
        <v>52859927</v>
      </c>
      <c r="X100" s="36">
        <v>9</v>
      </c>
      <c r="Y100" s="36" t="s">
        <v>104</v>
      </c>
      <c r="Z100" s="10" t="s">
        <v>105</v>
      </c>
      <c r="AA100" s="10" t="s">
        <v>106</v>
      </c>
      <c r="AB100" s="56">
        <v>30257</v>
      </c>
      <c r="AC100" s="33" t="s">
        <v>107</v>
      </c>
      <c r="AD100" s="33" t="s">
        <v>1014</v>
      </c>
      <c r="AE100" s="33" t="s">
        <v>1015</v>
      </c>
      <c r="AF100" s="5" t="s">
        <v>255</v>
      </c>
      <c r="AG100" s="5" t="s">
        <v>256</v>
      </c>
      <c r="AH100" s="5" t="s">
        <v>111</v>
      </c>
      <c r="AI100" s="10" t="s">
        <v>1016</v>
      </c>
      <c r="AJ100" s="33">
        <v>3813000</v>
      </c>
      <c r="AK100" s="5" t="s">
        <v>1017</v>
      </c>
      <c r="AL100" s="36" t="s">
        <v>114</v>
      </c>
      <c r="AM100" s="64" t="s">
        <v>470</v>
      </c>
      <c r="AN100" s="60" t="s">
        <v>94</v>
      </c>
      <c r="AO100" s="60" t="s">
        <v>94</v>
      </c>
      <c r="AP100" s="60" t="s">
        <v>94</v>
      </c>
      <c r="AQ100" s="60" t="s">
        <v>94</v>
      </c>
      <c r="AR100" s="12" t="s">
        <v>1018</v>
      </c>
      <c r="AS100" s="5">
        <v>124</v>
      </c>
      <c r="AT100" s="6">
        <v>44266</v>
      </c>
      <c r="AU100" s="5" t="s">
        <v>94</v>
      </c>
      <c r="AV100" s="5" t="s">
        <v>94</v>
      </c>
      <c r="AW100" s="5" t="s">
        <v>94</v>
      </c>
      <c r="AX100" s="5" t="s">
        <v>94</v>
      </c>
      <c r="AY100" s="57">
        <v>44267</v>
      </c>
      <c r="AZ100" s="57">
        <v>44556</v>
      </c>
      <c r="BA100" s="5" t="s">
        <v>94</v>
      </c>
      <c r="BB100" s="8" t="str">
        <f t="shared" si="31"/>
        <v>MAGDALY MORENO MERCHAN</v>
      </c>
      <c r="BC100" s="14">
        <f t="shared" si="32"/>
        <v>48831815</v>
      </c>
      <c r="BD100" s="14" t="str">
        <f t="shared" ref="BD100:BE100" si="34">D100</f>
        <v xml:space="preserve">1.1 Dias </v>
      </c>
      <c r="BE100" s="15">
        <f t="shared" si="34"/>
        <v>285</v>
      </c>
      <c r="BF100" s="9"/>
      <c r="BG100" s="14"/>
      <c r="BH100" s="14">
        <v>3255454</v>
      </c>
      <c r="BI100" s="14">
        <v>5140191</v>
      </c>
      <c r="BJ100" s="14">
        <v>5140191</v>
      </c>
      <c r="BK100" s="14">
        <v>5140191</v>
      </c>
      <c r="BL100" s="16">
        <v>5140191</v>
      </c>
      <c r="BM100" s="17">
        <v>5140191</v>
      </c>
      <c r="BN100" s="16">
        <v>5140191</v>
      </c>
      <c r="BO100" s="18">
        <v>5140191</v>
      </c>
      <c r="BP100" s="18">
        <v>5140191</v>
      </c>
      <c r="BQ100" s="18">
        <v>4454833</v>
      </c>
      <c r="BR100" s="5"/>
      <c r="BS100" s="18"/>
      <c r="BT100" s="5"/>
      <c r="BU100" s="18"/>
      <c r="BV100" s="18"/>
      <c r="BW100" s="5"/>
      <c r="BX100" s="5"/>
      <c r="BY100" s="5"/>
      <c r="BZ100" s="5"/>
      <c r="CA100" s="5"/>
      <c r="CB100" s="16">
        <f t="shared" si="5"/>
        <v>48831815</v>
      </c>
      <c r="CC100" s="19">
        <f t="shared" si="6"/>
        <v>1</v>
      </c>
      <c r="CD100" s="24" t="s">
        <v>117</v>
      </c>
      <c r="CE100" s="25"/>
      <c r="CF100" s="25"/>
      <c r="CG100" s="25"/>
      <c r="CH100" s="25"/>
      <c r="CI100" s="25"/>
      <c r="CJ100" s="25">
        <v>10</v>
      </c>
      <c r="CK100" s="25">
        <v>10</v>
      </c>
      <c r="CL100" s="20" t="s">
        <v>1019</v>
      </c>
      <c r="CM100" s="21">
        <v>44559</v>
      </c>
      <c r="CN100" s="9">
        <v>4454833</v>
      </c>
      <c r="CO100" s="9">
        <f t="shared" si="28"/>
        <v>4454833</v>
      </c>
      <c r="CP100" s="14">
        <f t="shared" si="8"/>
        <v>48831815</v>
      </c>
      <c r="CQ100" s="14">
        <f t="shared" si="9"/>
        <v>0</v>
      </c>
      <c r="CR100" s="5"/>
      <c r="CS100" s="5"/>
      <c r="CT100" s="22"/>
      <c r="CU100" s="22"/>
      <c r="CV100" s="22"/>
      <c r="CW100" s="22"/>
      <c r="CX100" s="22"/>
      <c r="CY100" s="22"/>
      <c r="CZ100" s="22"/>
      <c r="DA100" s="22"/>
      <c r="DB100" s="22"/>
      <c r="DC100" s="22"/>
      <c r="DD100" s="22"/>
      <c r="DE100" s="22"/>
      <c r="DF100" s="22"/>
      <c r="DG100" s="22"/>
      <c r="DH100" s="22"/>
      <c r="DI100" s="22"/>
      <c r="DJ100" s="22"/>
      <c r="DK100" s="22"/>
      <c r="DL100" s="22"/>
      <c r="DM100" s="22"/>
    </row>
    <row r="101" spans="1:117" s="23" customFormat="1" ht="96" customHeight="1">
      <c r="A101" s="5" t="s">
        <v>1020</v>
      </c>
      <c r="B101" s="8" t="s">
        <v>1021</v>
      </c>
      <c r="C101" s="5" t="s">
        <v>97</v>
      </c>
      <c r="D101" s="5" t="s">
        <v>98</v>
      </c>
      <c r="E101" s="5">
        <v>9</v>
      </c>
      <c r="F101" s="74">
        <v>131020202030203</v>
      </c>
      <c r="G101" s="5" t="s">
        <v>99</v>
      </c>
      <c r="H101" s="5" t="s">
        <v>94</v>
      </c>
      <c r="I101" s="5">
        <v>125</v>
      </c>
      <c r="J101" s="6">
        <v>44250</v>
      </c>
      <c r="K101" s="5" t="s">
        <v>100</v>
      </c>
      <c r="L101" s="9">
        <v>59479353</v>
      </c>
      <c r="M101" s="9">
        <v>6608817</v>
      </c>
      <c r="N101" s="5" t="s">
        <v>94</v>
      </c>
      <c r="O101" s="9">
        <v>0</v>
      </c>
      <c r="P101" s="9">
        <f t="shared" si="26"/>
        <v>59479353</v>
      </c>
      <c r="Q101" s="5" t="s">
        <v>94</v>
      </c>
      <c r="R101" s="5" t="s">
        <v>94</v>
      </c>
      <c r="S101" s="5" t="s">
        <v>94</v>
      </c>
      <c r="T101" s="5" t="s">
        <v>94</v>
      </c>
      <c r="U101" s="5" t="s">
        <v>94</v>
      </c>
      <c r="V101" s="8" t="s">
        <v>1022</v>
      </c>
      <c r="W101" s="36">
        <v>1116250012</v>
      </c>
      <c r="X101" s="36">
        <v>2</v>
      </c>
      <c r="Y101" s="36" t="s">
        <v>104</v>
      </c>
      <c r="Z101" s="10" t="s">
        <v>105</v>
      </c>
      <c r="AA101" s="10" t="s">
        <v>106</v>
      </c>
      <c r="AB101" s="56">
        <v>33315</v>
      </c>
      <c r="AC101" s="33" t="s">
        <v>107</v>
      </c>
      <c r="AD101" s="33" t="s">
        <v>380</v>
      </c>
      <c r="AE101" s="33" t="s">
        <v>731</v>
      </c>
      <c r="AF101" s="5" t="s">
        <v>174</v>
      </c>
      <c r="AG101" s="5" t="s">
        <v>256</v>
      </c>
      <c r="AH101" s="10" t="s">
        <v>111</v>
      </c>
      <c r="AI101" s="5" t="s">
        <v>1023</v>
      </c>
      <c r="AJ101" s="33">
        <v>3813000</v>
      </c>
      <c r="AK101" s="5" t="s">
        <v>1024</v>
      </c>
      <c r="AL101" s="64" t="s">
        <v>596</v>
      </c>
      <c r="AM101" s="60" t="s">
        <v>470</v>
      </c>
      <c r="AN101" s="60" t="s">
        <v>94</v>
      </c>
      <c r="AO101" s="60" t="s">
        <v>94</v>
      </c>
      <c r="AP101" s="60" t="s">
        <v>94</v>
      </c>
      <c r="AQ101" s="60" t="s">
        <v>94</v>
      </c>
      <c r="AR101" s="12" t="s">
        <v>1025</v>
      </c>
      <c r="AS101" s="5">
        <v>123</v>
      </c>
      <c r="AT101" s="6">
        <v>44266</v>
      </c>
      <c r="AU101" s="5" t="s">
        <v>94</v>
      </c>
      <c r="AV101" s="5" t="s">
        <v>94</v>
      </c>
      <c r="AW101" s="5" t="s">
        <v>94</v>
      </c>
      <c r="AX101" s="5" t="s">
        <v>94</v>
      </c>
      <c r="AY101" s="57">
        <v>44270</v>
      </c>
      <c r="AZ101" s="57">
        <v>44544</v>
      </c>
      <c r="BA101" s="5" t="s">
        <v>94</v>
      </c>
      <c r="BB101" s="8" t="str">
        <f t="shared" si="31"/>
        <v xml:space="preserve">LIZETH MARÍA GUZMÁN FRANCO        </v>
      </c>
      <c r="BC101" s="14">
        <f t="shared" si="32"/>
        <v>59479353</v>
      </c>
      <c r="BD101" s="14" t="str">
        <f t="shared" ref="BD101:BE101" si="35">D101</f>
        <v>2 2. Meses</v>
      </c>
      <c r="BE101" s="15">
        <f t="shared" si="35"/>
        <v>9</v>
      </c>
      <c r="BF101" s="9"/>
      <c r="BG101" s="14"/>
      <c r="BH101" s="14">
        <v>3524702</v>
      </c>
      <c r="BI101" s="14">
        <v>6608817</v>
      </c>
      <c r="BJ101" s="14">
        <v>6608817</v>
      </c>
      <c r="BK101" s="14">
        <v>6608817</v>
      </c>
      <c r="BL101" s="16">
        <v>6608817</v>
      </c>
      <c r="BM101" s="17">
        <v>6608817</v>
      </c>
      <c r="BN101" s="16">
        <v>6608817</v>
      </c>
      <c r="BO101" s="18">
        <v>6608817</v>
      </c>
      <c r="BP101" s="18">
        <v>6608817</v>
      </c>
      <c r="BQ101" s="18">
        <v>0</v>
      </c>
      <c r="BR101" s="18">
        <v>3084115</v>
      </c>
      <c r="BS101" s="18"/>
      <c r="BT101" s="5"/>
      <c r="BU101" s="18"/>
      <c r="BV101" s="18"/>
      <c r="BW101" s="5"/>
      <c r="BX101" s="5"/>
      <c r="BY101" s="5"/>
      <c r="BZ101" s="5"/>
      <c r="CA101" s="5"/>
      <c r="CB101" s="16">
        <f t="shared" si="5"/>
        <v>59479353</v>
      </c>
      <c r="CC101" s="19">
        <f t="shared" si="6"/>
        <v>1</v>
      </c>
      <c r="CD101" s="24" t="s">
        <v>117</v>
      </c>
      <c r="CE101" s="25"/>
      <c r="CF101" s="25"/>
      <c r="CG101" s="25"/>
      <c r="CH101" s="25"/>
      <c r="CI101" s="25"/>
      <c r="CJ101" s="25">
        <v>11</v>
      </c>
      <c r="CK101" s="25">
        <v>11</v>
      </c>
      <c r="CL101" s="20" t="s">
        <v>1026</v>
      </c>
      <c r="CM101" s="21">
        <v>44609</v>
      </c>
      <c r="CN101" s="9">
        <v>3084115</v>
      </c>
      <c r="CO101" s="9">
        <f t="shared" si="28"/>
        <v>3084115</v>
      </c>
      <c r="CP101" s="14">
        <f t="shared" si="8"/>
        <v>59479353</v>
      </c>
      <c r="CQ101" s="14">
        <f t="shared" si="9"/>
        <v>0</v>
      </c>
      <c r="CR101" s="5"/>
      <c r="CS101" s="5"/>
      <c r="CT101" s="22"/>
      <c r="CU101" s="22"/>
      <c r="CV101" s="22"/>
      <c r="CW101" s="22"/>
      <c r="CX101" s="22"/>
      <c r="CY101" s="22"/>
      <c r="CZ101" s="22"/>
      <c r="DA101" s="22"/>
      <c r="DB101" s="22"/>
      <c r="DC101" s="22"/>
      <c r="DD101" s="22"/>
      <c r="DE101" s="22"/>
      <c r="DF101" s="22"/>
      <c r="DG101" s="22"/>
      <c r="DH101" s="22"/>
      <c r="DI101" s="22"/>
      <c r="DJ101" s="22"/>
      <c r="DK101" s="22"/>
      <c r="DL101" s="22"/>
      <c r="DM101" s="22"/>
    </row>
    <row r="102" spans="1:117" s="23" customFormat="1" ht="132" customHeight="1">
      <c r="A102" s="5">
        <v>65416</v>
      </c>
      <c r="B102" s="8" t="s">
        <v>1027</v>
      </c>
      <c r="C102" s="5" t="s">
        <v>873</v>
      </c>
      <c r="D102" s="5" t="s">
        <v>428</v>
      </c>
      <c r="E102" s="5">
        <v>29</v>
      </c>
      <c r="F102" s="74">
        <v>1310202010206</v>
      </c>
      <c r="G102" s="5" t="s">
        <v>1028</v>
      </c>
      <c r="H102" s="5" t="s">
        <v>94</v>
      </c>
      <c r="I102" s="5">
        <v>95</v>
      </c>
      <c r="J102" s="6">
        <v>44225</v>
      </c>
      <c r="K102" s="5" t="s">
        <v>100</v>
      </c>
      <c r="L102" s="9">
        <v>2714152</v>
      </c>
      <c r="M102" s="9" t="s">
        <v>94</v>
      </c>
      <c r="N102" s="5" t="s">
        <v>94</v>
      </c>
      <c r="O102" s="9">
        <v>0</v>
      </c>
      <c r="P102" s="9">
        <f t="shared" si="26"/>
        <v>2714152</v>
      </c>
      <c r="Q102" s="5" t="s">
        <v>94</v>
      </c>
      <c r="R102" s="5" t="s">
        <v>94</v>
      </c>
      <c r="S102" s="5" t="s">
        <v>94</v>
      </c>
      <c r="T102" s="5" t="s">
        <v>94</v>
      </c>
      <c r="U102" s="5" t="s">
        <v>94</v>
      </c>
      <c r="V102" s="8" t="s">
        <v>1029</v>
      </c>
      <c r="W102" s="70">
        <v>830037946</v>
      </c>
      <c r="X102" s="36">
        <v>3</v>
      </c>
      <c r="Y102" s="36" t="s">
        <v>94</v>
      </c>
      <c r="Z102" s="36" t="s">
        <v>476</v>
      </c>
      <c r="AA102" s="10" t="s">
        <v>1030</v>
      </c>
      <c r="AB102" s="56" t="s">
        <v>94</v>
      </c>
      <c r="AC102" s="56" t="s">
        <v>94</v>
      </c>
      <c r="AD102" s="56" t="s">
        <v>94</v>
      </c>
      <c r="AE102" s="56" t="s">
        <v>94</v>
      </c>
      <c r="AF102" s="33" t="s">
        <v>94</v>
      </c>
      <c r="AG102" s="56" t="s">
        <v>94</v>
      </c>
      <c r="AH102" s="36" t="s">
        <v>94</v>
      </c>
      <c r="AI102" s="10" t="s">
        <v>1031</v>
      </c>
      <c r="AJ102" s="5">
        <v>3813000</v>
      </c>
      <c r="AK102" s="33" t="s">
        <v>1032</v>
      </c>
      <c r="AL102" s="36" t="s">
        <v>94</v>
      </c>
      <c r="AM102" s="10" t="s">
        <v>94</v>
      </c>
      <c r="AN102" s="60" t="s">
        <v>828</v>
      </c>
      <c r="AO102" s="60">
        <v>16991</v>
      </c>
      <c r="AP102" s="60" t="s">
        <v>94</v>
      </c>
      <c r="AQ102" s="60" t="s">
        <v>94</v>
      </c>
      <c r="AR102" s="12" t="s">
        <v>1033</v>
      </c>
      <c r="AS102" s="5">
        <v>125</v>
      </c>
      <c r="AT102" s="6">
        <v>44267</v>
      </c>
      <c r="AU102" s="5" t="s">
        <v>94</v>
      </c>
      <c r="AV102" s="5" t="s">
        <v>94</v>
      </c>
      <c r="AW102" s="5" t="s">
        <v>94</v>
      </c>
      <c r="AX102" s="5" t="s">
        <v>94</v>
      </c>
      <c r="AY102" s="57">
        <v>44292</v>
      </c>
      <c r="AZ102" s="57">
        <v>44295</v>
      </c>
      <c r="BA102" s="5" t="s">
        <v>94</v>
      </c>
      <c r="BB102" s="8" t="str">
        <f t="shared" si="31"/>
        <v>PANAMERICANA LIBRERÍA Y PAPELERÍA S.A.</v>
      </c>
      <c r="BC102" s="14">
        <f t="shared" si="32"/>
        <v>2714152</v>
      </c>
      <c r="BD102" s="14" t="str">
        <f t="shared" ref="BD102:BE102" si="36">D102</f>
        <v xml:space="preserve">1.1 Dias </v>
      </c>
      <c r="BE102" s="15">
        <f t="shared" si="36"/>
        <v>29</v>
      </c>
      <c r="BF102" s="9"/>
      <c r="BG102" s="14"/>
      <c r="BH102" s="5">
        <v>2714152</v>
      </c>
      <c r="BI102" s="5"/>
      <c r="BJ102" s="5"/>
      <c r="BK102" s="40"/>
      <c r="BL102" s="16"/>
      <c r="BM102" s="5"/>
      <c r="BN102" s="16"/>
      <c r="BO102" s="18"/>
      <c r="BP102" s="18">
        <v>0</v>
      </c>
      <c r="BQ102" s="18">
        <v>0</v>
      </c>
      <c r="BR102" s="5"/>
      <c r="BS102" s="18"/>
      <c r="BT102" s="5"/>
      <c r="BU102" s="18"/>
      <c r="BV102" s="18"/>
      <c r="BW102" s="5"/>
      <c r="BX102" s="5"/>
      <c r="BY102" s="5"/>
      <c r="BZ102" s="5"/>
      <c r="CA102" s="5"/>
      <c r="CB102" s="16">
        <f t="shared" si="5"/>
        <v>2714152</v>
      </c>
      <c r="CC102" s="19">
        <f t="shared" si="6"/>
        <v>1</v>
      </c>
      <c r="CD102" s="24" t="s">
        <v>117</v>
      </c>
      <c r="CE102" s="30"/>
      <c r="CF102" s="30"/>
      <c r="CG102" s="30"/>
      <c r="CH102" s="30"/>
      <c r="CI102" s="30"/>
      <c r="CJ102" s="30">
        <v>1</v>
      </c>
      <c r="CK102" s="30">
        <v>1</v>
      </c>
      <c r="CL102" s="20" t="e">
        <v>#N/A</v>
      </c>
      <c r="CM102" s="21" t="e">
        <v>#N/A</v>
      </c>
      <c r="CN102" s="9">
        <v>0</v>
      </c>
      <c r="CO102" s="9">
        <f t="shared" si="28"/>
        <v>0</v>
      </c>
      <c r="CP102" s="14">
        <f t="shared" si="8"/>
        <v>2714152</v>
      </c>
      <c r="CQ102" s="14">
        <f t="shared" si="9"/>
        <v>0</v>
      </c>
      <c r="CR102" s="5"/>
      <c r="CS102" s="5"/>
      <c r="CT102" s="22"/>
      <c r="CU102" s="22"/>
      <c r="CV102" s="22"/>
      <c r="CW102" s="22"/>
      <c r="CX102" s="22"/>
      <c r="CY102" s="22"/>
      <c r="CZ102" s="22"/>
      <c r="DA102" s="22"/>
      <c r="DB102" s="22"/>
      <c r="DC102" s="22"/>
      <c r="DD102" s="22"/>
      <c r="DE102" s="22"/>
      <c r="DF102" s="22"/>
      <c r="DG102" s="22"/>
      <c r="DH102" s="22"/>
      <c r="DI102" s="22"/>
      <c r="DJ102" s="22"/>
      <c r="DK102" s="22"/>
      <c r="DL102" s="22"/>
      <c r="DM102" s="31"/>
    </row>
    <row r="103" spans="1:117" s="23" customFormat="1" ht="144" customHeight="1">
      <c r="A103" s="5" t="s">
        <v>1034</v>
      </c>
      <c r="B103" s="8" t="s">
        <v>1035</v>
      </c>
      <c r="C103" s="5" t="s">
        <v>97</v>
      </c>
      <c r="D103" s="5" t="s">
        <v>98</v>
      </c>
      <c r="E103" s="5">
        <v>6</v>
      </c>
      <c r="F103" s="74">
        <v>131020202030313</v>
      </c>
      <c r="G103" s="5" t="s">
        <v>915</v>
      </c>
      <c r="H103" s="5" t="s">
        <v>94</v>
      </c>
      <c r="I103" s="5">
        <v>137</v>
      </c>
      <c r="J103" s="6">
        <v>44258</v>
      </c>
      <c r="K103" s="5" t="s">
        <v>100</v>
      </c>
      <c r="L103" s="9">
        <v>13217634</v>
      </c>
      <c r="M103" s="9">
        <v>2202939</v>
      </c>
      <c r="N103" s="5" t="s">
        <v>94</v>
      </c>
      <c r="O103" s="9">
        <v>0</v>
      </c>
      <c r="P103" s="9">
        <f t="shared" si="26"/>
        <v>13217634</v>
      </c>
      <c r="Q103" s="5" t="s">
        <v>94</v>
      </c>
      <c r="R103" s="5" t="s">
        <v>94</v>
      </c>
      <c r="S103" s="5" t="s">
        <v>94</v>
      </c>
      <c r="T103" s="5" t="s">
        <v>94</v>
      </c>
      <c r="U103" s="5" t="s">
        <v>94</v>
      </c>
      <c r="V103" s="8" t="s">
        <v>1036</v>
      </c>
      <c r="W103" s="36">
        <v>1019047209</v>
      </c>
      <c r="X103" s="36">
        <v>5</v>
      </c>
      <c r="Y103" s="36" t="s">
        <v>104</v>
      </c>
      <c r="Z103" s="10" t="s">
        <v>105</v>
      </c>
      <c r="AA103" s="10" t="s">
        <v>106</v>
      </c>
      <c r="AB103" s="56">
        <v>33035</v>
      </c>
      <c r="AC103" s="33" t="s">
        <v>107</v>
      </c>
      <c r="AD103" s="33" t="s">
        <v>163</v>
      </c>
      <c r="AE103" s="33" t="s">
        <v>108</v>
      </c>
      <c r="AF103" s="33" t="s">
        <v>867</v>
      </c>
      <c r="AG103" s="33" t="s">
        <v>770</v>
      </c>
      <c r="AH103" s="36" t="s">
        <v>111</v>
      </c>
      <c r="AI103" s="10" t="s">
        <v>1037</v>
      </c>
      <c r="AJ103" s="5">
        <v>3813000</v>
      </c>
      <c r="AK103" s="5" t="s">
        <v>1038</v>
      </c>
      <c r="AL103" s="64" t="s">
        <v>506</v>
      </c>
      <c r="AM103" s="60" t="s">
        <v>496</v>
      </c>
      <c r="AN103" s="60" t="s">
        <v>94</v>
      </c>
      <c r="AO103" s="60" t="s">
        <v>94</v>
      </c>
      <c r="AP103" s="60" t="s">
        <v>94</v>
      </c>
      <c r="AQ103" s="60" t="s">
        <v>94</v>
      </c>
      <c r="AR103" s="12" t="s">
        <v>1039</v>
      </c>
      <c r="AS103" s="5">
        <v>128</v>
      </c>
      <c r="AT103" s="6">
        <v>44270</v>
      </c>
      <c r="AU103" s="5" t="s">
        <v>94</v>
      </c>
      <c r="AV103" s="5" t="s">
        <v>94</v>
      </c>
      <c r="AW103" s="5" t="s">
        <v>94</v>
      </c>
      <c r="AX103" s="5" t="s">
        <v>94</v>
      </c>
      <c r="AY103" s="57">
        <v>44271</v>
      </c>
      <c r="AZ103" s="57">
        <v>44454</v>
      </c>
      <c r="BA103" s="5" t="s">
        <v>94</v>
      </c>
      <c r="BB103" s="8" t="str">
        <f t="shared" si="31"/>
        <v>LINA BRIYITH RONDON ROMERO</v>
      </c>
      <c r="BC103" s="14">
        <f t="shared" si="32"/>
        <v>13217634</v>
      </c>
      <c r="BD103" s="14" t="str">
        <f t="shared" ref="BD103:BE103" si="37">D103</f>
        <v>2 2. Meses</v>
      </c>
      <c r="BE103" s="15">
        <f t="shared" si="37"/>
        <v>6</v>
      </c>
      <c r="BF103" s="9"/>
      <c r="BG103" s="14"/>
      <c r="BH103" s="5">
        <v>1101470</v>
      </c>
      <c r="BI103" s="14">
        <v>2202939</v>
      </c>
      <c r="BJ103" s="14">
        <v>2202939</v>
      </c>
      <c r="BK103" s="14">
        <v>2202939</v>
      </c>
      <c r="BL103" s="16">
        <v>2202939</v>
      </c>
      <c r="BM103" s="17">
        <v>2202939</v>
      </c>
      <c r="BN103" s="16"/>
      <c r="BO103" s="18"/>
      <c r="BP103" s="18">
        <v>1101469</v>
      </c>
      <c r="BQ103" s="18">
        <v>0</v>
      </c>
      <c r="BR103" s="5"/>
      <c r="BS103" s="18"/>
      <c r="BT103" s="5"/>
      <c r="BU103" s="18"/>
      <c r="BV103" s="18"/>
      <c r="BW103" s="5"/>
      <c r="BX103" s="5"/>
      <c r="BY103" s="5"/>
      <c r="BZ103" s="5"/>
      <c r="CA103" s="5"/>
      <c r="CB103" s="16">
        <f t="shared" si="5"/>
        <v>13217634</v>
      </c>
      <c r="CC103" s="19">
        <f t="shared" si="6"/>
        <v>1</v>
      </c>
      <c r="CD103" s="24" t="s">
        <v>117</v>
      </c>
      <c r="CE103" s="30"/>
      <c r="CF103" s="30"/>
      <c r="CG103" s="30"/>
      <c r="CH103" s="30"/>
      <c r="CI103" s="30"/>
      <c r="CJ103" s="30">
        <v>9</v>
      </c>
      <c r="CK103" s="30">
        <v>7</v>
      </c>
      <c r="CL103" s="20" t="s">
        <v>1040</v>
      </c>
      <c r="CM103" s="21">
        <v>44554</v>
      </c>
      <c r="CN103" s="9">
        <v>1101469</v>
      </c>
      <c r="CO103" s="9">
        <f t="shared" si="28"/>
        <v>1101469</v>
      </c>
      <c r="CP103" s="14">
        <f t="shared" si="8"/>
        <v>13217634</v>
      </c>
      <c r="CQ103" s="14">
        <f t="shared" si="9"/>
        <v>0</v>
      </c>
      <c r="CR103" s="5"/>
      <c r="CS103" s="5"/>
      <c r="CT103" s="22"/>
      <c r="CU103" s="22"/>
      <c r="CV103" s="22"/>
      <c r="CW103" s="22"/>
      <c r="CX103" s="22"/>
      <c r="CY103" s="22"/>
      <c r="CZ103" s="22"/>
      <c r="DA103" s="22"/>
      <c r="DB103" s="22"/>
      <c r="DC103" s="22"/>
      <c r="DD103" s="22"/>
      <c r="DE103" s="22"/>
      <c r="DF103" s="22"/>
      <c r="DG103" s="22"/>
      <c r="DH103" s="22"/>
      <c r="DI103" s="22"/>
      <c r="DJ103" s="22"/>
      <c r="DK103" s="22"/>
      <c r="DL103" s="22"/>
      <c r="DM103" s="31"/>
    </row>
    <row r="104" spans="1:117" s="23" customFormat="1" ht="72" customHeight="1">
      <c r="A104" s="5" t="s">
        <v>1041</v>
      </c>
      <c r="B104" s="8" t="s">
        <v>1042</v>
      </c>
      <c r="C104" s="5" t="s">
        <v>97</v>
      </c>
      <c r="D104" s="5" t="s">
        <v>428</v>
      </c>
      <c r="E104" s="5">
        <v>285</v>
      </c>
      <c r="F104" s="74">
        <v>131020202030203</v>
      </c>
      <c r="G104" s="5" t="s">
        <v>99</v>
      </c>
      <c r="H104" s="5" t="s">
        <v>94</v>
      </c>
      <c r="I104" s="5">
        <v>131</v>
      </c>
      <c r="J104" s="6">
        <v>44253</v>
      </c>
      <c r="K104" s="5" t="s">
        <v>100</v>
      </c>
      <c r="L104" s="9">
        <v>48831815</v>
      </c>
      <c r="M104" s="9">
        <v>5140191</v>
      </c>
      <c r="N104" s="5" t="s">
        <v>94</v>
      </c>
      <c r="O104" s="9">
        <v>0</v>
      </c>
      <c r="P104" s="9">
        <f t="shared" si="26"/>
        <v>48831815</v>
      </c>
      <c r="Q104" s="5" t="s">
        <v>94</v>
      </c>
      <c r="R104" s="5" t="s">
        <v>94</v>
      </c>
      <c r="S104" s="5" t="s">
        <v>94</v>
      </c>
      <c r="T104" s="5" t="s">
        <v>94</v>
      </c>
      <c r="U104" s="5" t="s">
        <v>94</v>
      </c>
      <c r="V104" s="8" t="s">
        <v>1043</v>
      </c>
      <c r="W104" s="36">
        <v>79512053</v>
      </c>
      <c r="X104" s="36">
        <v>5</v>
      </c>
      <c r="Y104" s="36" t="s">
        <v>219</v>
      </c>
      <c r="Z104" s="10" t="s">
        <v>105</v>
      </c>
      <c r="AA104" s="10" t="s">
        <v>106</v>
      </c>
      <c r="AB104" s="56">
        <v>25661</v>
      </c>
      <c r="AC104" s="33" t="s">
        <v>107</v>
      </c>
      <c r="AD104" s="33" t="s">
        <v>163</v>
      </c>
      <c r="AE104" s="33" t="s">
        <v>108</v>
      </c>
      <c r="AF104" s="33" t="s">
        <v>153</v>
      </c>
      <c r="AG104" s="33" t="s">
        <v>1044</v>
      </c>
      <c r="AH104" s="36" t="s">
        <v>111</v>
      </c>
      <c r="AI104" s="10" t="s">
        <v>1045</v>
      </c>
      <c r="AJ104" s="5">
        <v>3813000</v>
      </c>
      <c r="AK104" s="5" t="s">
        <v>1046</v>
      </c>
      <c r="AL104" s="64" t="s">
        <v>506</v>
      </c>
      <c r="AM104" s="36" t="s">
        <v>115</v>
      </c>
      <c r="AN104" s="60" t="s">
        <v>94</v>
      </c>
      <c r="AO104" s="60" t="s">
        <v>94</v>
      </c>
      <c r="AP104" s="60" t="s">
        <v>94</v>
      </c>
      <c r="AQ104" s="60" t="s">
        <v>94</v>
      </c>
      <c r="AR104" s="12" t="s">
        <v>1047</v>
      </c>
      <c r="AS104" s="5">
        <v>129</v>
      </c>
      <c r="AT104" s="6">
        <v>44270</v>
      </c>
      <c r="AU104" s="5" t="s">
        <v>94</v>
      </c>
      <c r="AV104" s="5" t="s">
        <v>94</v>
      </c>
      <c r="AW104" s="5" t="s">
        <v>94</v>
      </c>
      <c r="AX104" s="5" t="s">
        <v>94</v>
      </c>
      <c r="AY104" s="57">
        <v>44271</v>
      </c>
      <c r="AZ104" s="57">
        <v>44560</v>
      </c>
      <c r="BA104" s="5" t="s">
        <v>94</v>
      </c>
      <c r="BB104" s="8" t="str">
        <f t="shared" si="31"/>
        <v xml:space="preserve">RODRIGO ACOSTA PARRA </v>
      </c>
      <c r="BC104" s="14">
        <f t="shared" si="32"/>
        <v>48831815</v>
      </c>
      <c r="BD104" s="14" t="str">
        <f t="shared" ref="BD104:BE104" si="38">D104</f>
        <v xml:space="preserve">1.1 Dias </v>
      </c>
      <c r="BE104" s="15">
        <f t="shared" si="38"/>
        <v>285</v>
      </c>
      <c r="BF104" s="9"/>
      <c r="BG104" s="14"/>
      <c r="BH104" s="5">
        <v>2570096</v>
      </c>
      <c r="BI104" s="14">
        <v>5140191</v>
      </c>
      <c r="BJ104" s="14">
        <v>5140191</v>
      </c>
      <c r="BK104" s="14">
        <v>5140191</v>
      </c>
      <c r="BL104" s="16">
        <v>5140191</v>
      </c>
      <c r="BM104" s="17">
        <v>5140191</v>
      </c>
      <c r="BN104" s="16">
        <v>5140191</v>
      </c>
      <c r="BO104" s="18">
        <v>5140191</v>
      </c>
      <c r="BP104" s="18">
        <v>5140191</v>
      </c>
      <c r="BQ104" s="18">
        <v>5140191</v>
      </c>
      <c r="BR104" s="5"/>
      <c r="BS104" s="18"/>
      <c r="BT104" s="5"/>
      <c r="BU104" s="18"/>
      <c r="BV104" s="18"/>
      <c r="BW104" s="5"/>
      <c r="BX104" s="5"/>
      <c r="BY104" s="5"/>
      <c r="BZ104" s="5"/>
      <c r="CA104" s="5"/>
      <c r="CB104" s="16">
        <f t="shared" si="5"/>
        <v>48831815</v>
      </c>
      <c r="CC104" s="19">
        <f t="shared" si="6"/>
        <v>1</v>
      </c>
      <c r="CD104" s="24" t="s">
        <v>117</v>
      </c>
      <c r="CE104" s="25"/>
      <c r="CF104" s="25"/>
      <c r="CG104" s="25"/>
      <c r="CH104" s="25"/>
      <c r="CI104" s="25"/>
      <c r="CJ104" s="25">
        <v>10</v>
      </c>
      <c r="CK104" s="25">
        <v>10</v>
      </c>
      <c r="CL104" s="20" t="s">
        <v>1048</v>
      </c>
      <c r="CM104" s="21">
        <v>44560</v>
      </c>
      <c r="CN104" s="9">
        <v>5140191</v>
      </c>
      <c r="CO104" s="9">
        <f t="shared" si="28"/>
        <v>5140191</v>
      </c>
      <c r="CP104" s="14">
        <f t="shared" si="8"/>
        <v>48831815</v>
      </c>
      <c r="CQ104" s="14">
        <f t="shared" si="9"/>
        <v>0</v>
      </c>
      <c r="CR104" s="5"/>
      <c r="CS104" s="5"/>
      <c r="CT104" s="22"/>
      <c r="CU104" s="22"/>
      <c r="CV104" s="22"/>
      <c r="CW104" s="22"/>
      <c r="CX104" s="22"/>
      <c r="CY104" s="22"/>
      <c r="CZ104" s="22"/>
      <c r="DA104" s="22"/>
      <c r="DB104" s="22"/>
      <c r="DC104" s="22"/>
      <c r="DD104" s="22"/>
      <c r="DE104" s="22"/>
      <c r="DF104" s="22"/>
      <c r="DG104" s="22"/>
      <c r="DH104" s="22"/>
      <c r="DI104" s="22"/>
      <c r="DJ104" s="22"/>
      <c r="DK104" s="22"/>
      <c r="DL104" s="22"/>
      <c r="DM104" s="22"/>
    </row>
    <row r="105" spans="1:117" s="23" customFormat="1" ht="96" customHeight="1">
      <c r="A105" s="5" t="s">
        <v>1049</v>
      </c>
      <c r="B105" s="8" t="s">
        <v>1050</v>
      </c>
      <c r="C105" s="5" t="s">
        <v>97</v>
      </c>
      <c r="D105" s="5" t="s">
        <v>98</v>
      </c>
      <c r="E105" s="5">
        <v>9</v>
      </c>
      <c r="F105" s="74" t="s">
        <v>149</v>
      </c>
      <c r="G105" s="5" t="s">
        <v>150</v>
      </c>
      <c r="H105" s="5">
        <v>1082001052</v>
      </c>
      <c r="I105" s="5">
        <v>126</v>
      </c>
      <c r="J105" s="6">
        <v>44252</v>
      </c>
      <c r="K105" s="5" t="s">
        <v>123</v>
      </c>
      <c r="L105" s="9">
        <v>39652902</v>
      </c>
      <c r="M105" s="9">
        <v>4405878</v>
      </c>
      <c r="N105" s="5" t="s">
        <v>94</v>
      </c>
      <c r="O105" s="9">
        <v>0</v>
      </c>
      <c r="P105" s="9">
        <f t="shared" si="26"/>
        <v>39652902</v>
      </c>
      <c r="Q105" s="5" t="s">
        <v>94</v>
      </c>
      <c r="R105" s="5" t="s">
        <v>94</v>
      </c>
      <c r="S105" s="5" t="s">
        <v>94</v>
      </c>
      <c r="T105" s="5" t="s">
        <v>94</v>
      </c>
      <c r="U105" s="5" t="s">
        <v>94</v>
      </c>
      <c r="V105" s="8" t="s">
        <v>1051</v>
      </c>
      <c r="W105" s="36">
        <v>1010199979</v>
      </c>
      <c r="X105" s="36">
        <v>7</v>
      </c>
      <c r="Y105" s="36" t="s">
        <v>219</v>
      </c>
      <c r="Z105" s="10" t="s">
        <v>105</v>
      </c>
      <c r="AA105" s="10" t="s">
        <v>106</v>
      </c>
      <c r="AB105" s="56">
        <v>33488</v>
      </c>
      <c r="AC105" s="33" t="s">
        <v>107</v>
      </c>
      <c r="AD105" s="33" t="s">
        <v>229</v>
      </c>
      <c r="AE105" s="33" t="s">
        <v>1052</v>
      </c>
      <c r="AF105" s="33" t="s">
        <v>153</v>
      </c>
      <c r="AG105" s="33" t="s">
        <v>609</v>
      </c>
      <c r="AH105" s="36" t="s">
        <v>111</v>
      </c>
      <c r="AI105" s="10" t="s">
        <v>1053</v>
      </c>
      <c r="AJ105" s="5">
        <v>3813000</v>
      </c>
      <c r="AK105" s="5" t="s">
        <v>1054</v>
      </c>
      <c r="AL105" s="36" t="s">
        <v>372</v>
      </c>
      <c r="AM105" s="36" t="s">
        <v>115</v>
      </c>
      <c r="AN105" s="60" t="s">
        <v>94</v>
      </c>
      <c r="AO105" s="60" t="s">
        <v>94</v>
      </c>
      <c r="AP105" s="60" t="s">
        <v>94</v>
      </c>
      <c r="AQ105" s="60" t="s">
        <v>94</v>
      </c>
      <c r="AR105" s="12" t="s">
        <v>1055</v>
      </c>
      <c r="AS105" s="5">
        <v>130</v>
      </c>
      <c r="AT105" s="6">
        <v>44271</v>
      </c>
      <c r="AU105" s="5" t="s">
        <v>94</v>
      </c>
      <c r="AV105" s="5" t="s">
        <v>94</v>
      </c>
      <c r="AW105" s="5" t="s">
        <v>94</v>
      </c>
      <c r="AX105" s="5" t="s">
        <v>94</v>
      </c>
      <c r="AY105" s="57">
        <v>44272</v>
      </c>
      <c r="AZ105" s="57">
        <v>44546</v>
      </c>
      <c r="BA105" s="5" t="s">
        <v>94</v>
      </c>
      <c r="BB105" s="8" t="str">
        <f t="shared" si="31"/>
        <v>ANDRES LEONARDO SOLER CARDENAS</v>
      </c>
      <c r="BC105" s="14">
        <f t="shared" si="32"/>
        <v>39652902</v>
      </c>
      <c r="BD105" s="14" t="str">
        <f t="shared" ref="BD105:BE105" si="39">D105</f>
        <v>2 2. Meses</v>
      </c>
      <c r="BE105" s="15">
        <f t="shared" si="39"/>
        <v>9</v>
      </c>
      <c r="BF105" s="9"/>
      <c r="BG105" s="14"/>
      <c r="BH105" s="5">
        <v>2056076</v>
      </c>
      <c r="BI105" s="14">
        <v>4405878</v>
      </c>
      <c r="BJ105" s="14">
        <v>4405878</v>
      </c>
      <c r="BK105" s="14">
        <v>4405878</v>
      </c>
      <c r="BL105" s="16">
        <v>4405878</v>
      </c>
      <c r="BM105" s="17">
        <v>4405878</v>
      </c>
      <c r="BN105" s="16">
        <v>4405878</v>
      </c>
      <c r="BO105" s="18">
        <v>4405878</v>
      </c>
      <c r="BP105" s="18">
        <v>4405878</v>
      </c>
      <c r="BQ105" s="18">
        <v>2349802</v>
      </c>
      <c r="BR105" s="5"/>
      <c r="BS105" s="18"/>
      <c r="BT105" s="5"/>
      <c r="BU105" s="18"/>
      <c r="BV105" s="18"/>
      <c r="BW105" s="5"/>
      <c r="BX105" s="5"/>
      <c r="BY105" s="5"/>
      <c r="BZ105" s="5"/>
      <c r="CA105" s="5"/>
      <c r="CB105" s="16">
        <f t="shared" si="5"/>
        <v>39652902</v>
      </c>
      <c r="CC105" s="19">
        <f t="shared" si="6"/>
        <v>1</v>
      </c>
      <c r="CD105" s="24" t="s">
        <v>117</v>
      </c>
      <c r="CE105" s="25"/>
      <c r="CF105" s="25"/>
      <c r="CG105" s="25"/>
      <c r="CH105" s="25"/>
      <c r="CI105" s="25"/>
      <c r="CJ105" s="25">
        <v>10</v>
      </c>
      <c r="CK105" s="25">
        <v>10</v>
      </c>
      <c r="CL105" s="20" t="s">
        <v>1056</v>
      </c>
      <c r="CM105" s="21">
        <v>44559</v>
      </c>
      <c r="CN105" s="9">
        <v>2349802</v>
      </c>
      <c r="CO105" s="9">
        <f t="shared" si="28"/>
        <v>2349802</v>
      </c>
      <c r="CP105" s="14">
        <f t="shared" si="8"/>
        <v>39652902</v>
      </c>
      <c r="CQ105" s="14">
        <f t="shared" si="9"/>
        <v>0</v>
      </c>
      <c r="CR105" s="5"/>
      <c r="CS105" s="5"/>
      <c r="CT105" s="22"/>
      <c r="CU105" s="22"/>
      <c r="CV105" s="22"/>
      <c r="CW105" s="22"/>
      <c r="CX105" s="22"/>
      <c r="CY105" s="22"/>
      <c r="CZ105" s="22"/>
      <c r="DA105" s="22"/>
      <c r="DB105" s="22"/>
      <c r="DC105" s="22"/>
      <c r="DD105" s="22"/>
      <c r="DE105" s="22"/>
      <c r="DF105" s="22"/>
      <c r="DG105" s="22"/>
      <c r="DH105" s="22"/>
      <c r="DI105" s="22"/>
      <c r="DJ105" s="22"/>
      <c r="DK105" s="22"/>
      <c r="DL105" s="22"/>
      <c r="DM105" s="22"/>
    </row>
    <row r="106" spans="1:117" s="23" customFormat="1" ht="96" customHeight="1">
      <c r="A106" s="5" t="s">
        <v>1057</v>
      </c>
      <c r="B106" s="8" t="s">
        <v>1058</v>
      </c>
      <c r="C106" s="5" t="s">
        <v>97</v>
      </c>
      <c r="D106" s="5" t="s">
        <v>428</v>
      </c>
      <c r="E106" s="5">
        <v>225</v>
      </c>
      <c r="F106" s="74" t="s">
        <v>149</v>
      </c>
      <c r="G106" s="5" t="s">
        <v>150</v>
      </c>
      <c r="H106" s="5">
        <v>1082001052</v>
      </c>
      <c r="I106" s="5">
        <v>143</v>
      </c>
      <c r="J106" s="6">
        <v>44265</v>
      </c>
      <c r="K106" s="5" t="s">
        <v>123</v>
      </c>
      <c r="L106" s="9">
        <v>115654298</v>
      </c>
      <c r="M106" s="9">
        <v>15420573</v>
      </c>
      <c r="N106" s="6">
        <v>44505</v>
      </c>
      <c r="O106" s="9">
        <v>15420573</v>
      </c>
      <c r="P106" s="9">
        <f t="shared" si="26"/>
        <v>131074871</v>
      </c>
      <c r="Q106" s="5" t="s">
        <v>904</v>
      </c>
      <c r="R106" s="6">
        <v>44505</v>
      </c>
      <c r="S106" s="5" t="s">
        <v>1059</v>
      </c>
      <c r="T106" s="5" t="s">
        <v>94</v>
      </c>
      <c r="U106" s="5" t="s">
        <v>94</v>
      </c>
      <c r="V106" s="8" t="s">
        <v>1060</v>
      </c>
      <c r="W106" s="36">
        <v>80410929</v>
      </c>
      <c r="X106" s="36">
        <v>7</v>
      </c>
      <c r="Y106" s="36" t="s">
        <v>219</v>
      </c>
      <c r="Z106" s="10" t="s">
        <v>105</v>
      </c>
      <c r="AA106" s="10" t="s">
        <v>106</v>
      </c>
      <c r="AB106" s="56">
        <v>24345</v>
      </c>
      <c r="AC106" s="33" t="s">
        <v>107</v>
      </c>
      <c r="AD106" s="33" t="s">
        <v>163</v>
      </c>
      <c r="AE106" s="33" t="s">
        <v>108</v>
      </c>
      <c r="AF106" s="33" t="s">
        <v>153</v>
      </c>
      <c r="AG106" s="33" t="s">
        <v>256</v>
      </c>
      <c r="AH106" s="33" t="s">
        <v>111</v>
      </c>
      <c r="AI106" s="10" t="s">
        <v>1061</v>
      </c>
      <c r="AJ106" s="5">
        <v>3813000</v>
      </c>
      <c r="AK106" s="36" t="s">
        <v>1062</v>
      </c>
      <c r="AL106" s="36" t="s">
        <v>1063</v>
      </c>
      <c r="AM106" s="10" t="s">
        <v>115</v>
      </c>
      <c r="AN106" s="36" t="s">
        <v>94</v>
      </c>
      <c r="AO106" s="65" t="s">
        <v>94</v>
      </c>
      <c r="AP106" s="60" t="s">
        <v>94</v>
      </c>
      <c r="AQ106" s="60" t="s">
        <v>94</v>
      </c>
      <c r="AR106" s="12" t="s">
        <v>1064</v>
      </c>
      <c r="AS106" s="5">
        <v>132</v>
      </c>
      <c r="AT106" s="6">
        <v>44273</v>
      </c>
      <c r="AU106" s="36">
        <v>290</v>
      </c>
      <c r="AV106" s="6">
        <v>44497</v>
      </c>
      <c r="AW106" s="5">
        <v>297</v>
      </c>
      <c r="AX106" s="6">
        <v>44505</v>
      </c>
      <c r="AY106" s="57">
        <v>44279</v>
      </c>
      <c r="AZ106" s="57">
        <v>44537</v>
      </c>
      <c r="BA106" s="33" t="s">
        <v>94</v>
      </c>
      <c r="BB106" s="8" t="str">
        <f t="shared" si="31"/>
        <v>IVÁN DARIO GOMEZ LEE</v>
      </c>
      <c r="BC106" s="14">
        <f t="shared" si="32"/>
        <v>131074871</v>
      </c>
      <c r="BD106" s="14" t="str">
        <f t="shared" ref="BD106:BE106" si="40">D106</f>
        <v xml:space="preserve">1.1 Dias </v>
      </c>
      <c r="BE106" s="15">
        <f t="shared" si="40"/>
        <v>225</v>
      </c>
      <c r="BF106" s="9"/>
      <c r="BG106" s="14"/>
      <c r="BH106" s="5"/>
      <c r="BI106" s="14">
        <v>19018707</v>
      </c>
      <c r="BJ106" s="14">
        <v>15420573</v>
      </c>
      <c r="BK106" s="14">
        <v>15420573</v>
      </c>
      <c r="BL106" s="16">
        <v>15420573</v>
      </c>
      <c r="BM106" s="17">
        <v>15420573</v>
      </c>
      <c r="BN106" s="16">
        <v>15420573</v>
      </c>
      <c r="BO106" s="18">
        <v>15420573</v>
      </c>
      <c r="BP106" s="18">
        <v>0</v>
      </c>
      <c r="BQ106" s="18">
        <f>4112163+4112153+11308410</f>
        <v>19532726</v>
      </c>
      <c r="BR106" s="5"/>
      <c r="BS106" s="18"/>
      <c r="BT106" s="5"/>
      <c r="BU106" s="18"/>
      <c r="BV106" s="18"/>
      <c r="BW106" s="5"/>
      <c r="BX106" s="5"/>
      <c r="BY106" s="5"/>
      <c r="BZ106" s="5"/>
      <c r="CA106" s="5"/>
      <c r="CB106" s="16">
        <f t="shared" si="5"/>
        <v>131074871</v>
      </c>
      <c r="CC106" s="19">
        <f t="shared" si="6"/>
        <v>1</v>
      </c>
      <c r="CD106" s="24" t="s">
        <v>117</v>
      </c>
      <c r="CE106" s="25"/>
      <c r="CF106" s="25"/>
      <c r="CG106" s="25"/>
      <c r="CH106" s="25"/>
      <c r="CI106" s="25"/>
      <c r="CJ106" s="25">
        <v>10</v>
      </c>
      <c r="CK106" s="25">
        <v>10</v>
      </c>
      <c r="CL106" s="20" t="s">
        <v>1065</v>
      </c>
      <c r="CM106" s="21">
        <v>44560</v>
      </c>
      <c r="CN106" s="9">
        <v>11308410</v>
      </c>
      <c r="CO106" s="9">
        <f t="shared" si="28"/>
        <v>11308410</v>
      </c>
      <c r="CP106" s="14">
        <f t="shared" si="8"/>
        <v>131074871</v>
      </c>
      <c r="CQ106" s="14">
        <f t="shared" si="9"/>
        <v>0</v>
      </c>
      <c r="CR106" s="5"/>
      <c r="CS106" s="5"/>
      <c r="CT106" s="22"/>
      <c r="CU106" s="22"/>
      <c r="CV106" s="22"/>
      <c r="CW106" s="22"/>
      <c r="CX106" s="22"/>
      <c r="CY106" s="22"/>
      <c r="CZ106" s="22"/>
      <c r="DA106" s="22"/>
      <c r="DB106" s="22"/>
      <c r="DC106" s="22"/>
      <c r="DD106" s="22"/>
      <c r="DE106" s="22"/>
      <c r="DF106" s="22"/>
      <c r="DG106" s="22"/>
      <c r="DH106" s="22"/>
      <c r="DI106" s="22"/>
      <c r="DJ106" s="22"/>
      <c r="DK106" s="22"/>
      <c r="DL106" s="22"/>
      <c r="DM106" s="22"/>
    </row>
    <row r="107" spans="1:117" s="23" customFormat="1" ht="96" customHeight="1">
      <c r="A107" s="5" t="s">
        <v>1066</v>
      </c>
      <c r="B107" s="8" t="s">
        <v>1067</v>
      </c>
      <c r="C107" s="5" t="s">
        <v>97</v>
      </c>
      <c r="D107" s="5" t="s">
        <v>428</v>
      </c>
      <c r="E107" s="5">
        <v>195</v>
      </c>
      <c r="F107" s="74">
        <v>131020202030313</v>
      </c>
      <c r="G107" s="5" t="s">
        <v>915</v>
      </c>
      <c r="H107" s="5" t="s">
        <v>94</v>
      </c>
      <c r="I107" s="5">
        <v>141</v>
      </c>
      <c r="J107" s="6">
        <v>44260</v>
      </c>
      <c r="K107" s="5" t="s">
        <v>100</v>
      </c>
      <c r="L107" s="9">
        <v>14319103</v>
      </c>
      <c r="M107" s="9">
        <v>2202939</v>
      </c>
      <c r="N107" s="6">
        <v>44454</v>
      </c>
      <c r="O107" s="9">
        <v>5287054</v>
      </c>
      <c r="P107" s="9">
        <f t="shared" si="26"/>
        <v>19606157</v>
      </c>
      <c r="Q107" s="5" t="s">
        <v>1068</v>
      </c>
      <c r="R107" s="6">
        <v>44454</v>
      </c>
      <c r="S107" s="5" t="s">
        <v>1069</v>
      </c>
      <c r="T107" s="5" t="s">
        <v>94</v>
      </c>
      <c r="U107" s="5" t="s">
        <v>94</v>
      </c>
      <c r="V107" s="8" t="s">
        <v>1070</v>
      </c>
      <c r="W107" s="36">
        <v>52025053</v>
      </c>
      <c r="X107" s="36">
        <v>8</v>
      </c>
      <c r="Y107" s="36" t="s">
        <v>104</v>
      </c>
      <c r="Z107" s="10" t="s">
        <v>105</v>
      </c>
      <c r="AA107" s="10" t="s">
        <v>106</v>
      </c>
      <c r="AB107" s="56">
        <v>25674</v>
      </c>
      <c r="AC107" s="33" t="s">
        <v>107</v>
      </c>
      <c r="AD107" s="33" t="s">
        <v>229</v>
      </c>
      <c r="AE107" s="33" t="s">
        <v>1071</v>
      </c>
      <c r="AF107" s="33" t="s">
        <v>153</v>
      </c>
      <c r="AG107" s="33" t="s">
        <v>256</v>
      </c>
      <c r="AH107" s="33" t="s">
        <v>111</v>
      </c>
      <c r="AI107" s="10" t="s">
        <v>1072</v>
      </c>
      <c r="AJ107" s="5">
        <v>3813000</v>
      </c>
      <c r="AK107" s="36" t="s">
        <v>1073</v>
      </c>
      <c r="AL107" s="36" t="s">
        <v>129</v>
      </c>
      <c r="AM107" s="10" t="s">
        <v>130</v>
      </c>
      <c r="AN107" s="36" t="s">
        <v>94</v>
      </c>
      <c r="AO107" s="65" t="s">
        <v>94</v>
      </c>
      <c r="AP107" s="60" t="s">
        <v>94</v>
      </c>
      <c r="AQ107" s="60" t="s">
        <v>94</v>
      </c>
      <c r="AR107" s="12" t="s">
        <v>1074</v>
      </c>
      <c r="AS107" s="5">
        <v>133</v>
      </c>
      <c r="AT107" s="6">
        <v>44274</v>
      </c>
      <c r="AU107" s="36">
        <v>259</v>
      </c>
      <c r="AV107" s="6">
        <v>44448</v>
      </c>
      <c r="AW107" s="5">
        <v>243</v>
      </c>
      <c r="AX107" s="6">
        <v>44454</v>
      </c>
      <c r="AY107" s="57">
        <v>44274</v>
      </c>
      <c r="AZ107" s="57">
        <v>44545</v>
      </c>
      <c r="BA107" s="33" t="s">
        <v>94</v>
      </c>
      <c r="BB107" s="8" t="str">
        <f t="shared" si="31"/>
        <v>LIDA DE LOS ÁNGELES PRIETO PINTO</v>
      </c>
      <c r="BC107" s="14">
        <f t="shared" si="32"/>
        <v>19606157</v>
      </c>
      <c r="BD107" s="14" t="str">
        <f t="shared" ref="BD107:BE107" si="41">D107</f>
        <v xml:space="preserve">1.1 Dias </v>
      </c>
      <c r="BE107" s="15">
        <f t="shared" si="41"/>
        <v>195</v>
      </c>
      <c r="BF107" s="9"/>
      <c r="BG107" s="14"/>
      <c r="BH107" s="5">
        <v>881176</v>
      </c>
      <c r="BI107" s="14">
        <v>2202939</v>
      </c>
      <c r="BJ107" s="14">
        <v>2202939</v>
      </c>
      <c r="BK107" s="14">
        <v>2202939</v>
      </c>
      <c r="BL107" s="16">
        <v>2202939</v>
      </c>
      <c r="BM107" s="17">
        <v>2202939</v>
      </c>
      <c r="BN107" s="16">
        <v>2202939</v>
      </c>
      <c r="BO107" s="18">
        <f>220293+1982646</f>
        <v>2202939</v>
      </c>
      <c r="BP107" s="18">
        <v>2202939</v>
      </c>
      <c r="BQ107" s="18">
        <v>1101469</v>
      </c>
      <c r="BR107" s="5"/>
      <c r="BS107" s="18"/>
      <c r="BT107" s="5"/>
      <c r="BU107" s="18"/>
      <c r="BV107" s="18"/>
      <c r="BW107" s="5"/>
      <c r="BX107" s="5"/>
      <c r="BY107" s="5"/>
      <c r="BZ107" s="5"/>
      <c r="CA107" s="5"/>
      <c r="CB107" s="16">
        <f t="shared" si="5"/>
        <v>19606157</v>
      </c>
      <c r="CC107" s="19">
        <f t="shared" si="6"/>
        <v>1</v>
      </c>
      <c r="CD107" s="24" t="s">
        <v>117</v>
      </c>
      <c r="CE107" s="25"/>
      <c r="CF107" s="25"/>
      <c r="CG107" s="25"/>
      <c r="CH107" s="25"/>
      <c r="CI107" s="25"/>
      <c r="CJ107" s="25">
        <v>10</v>
      </c>
      <c r="CK107" s="25">
        <v>10</v>
      </c>
      <c r="CL107" s="20" t="s">
        <v>1075</v>
      </c>
      <c r="CM107" s="21">
        <v>44559</v>
      </c>
      <c r="CN107" s="9">
        <v>1101469</v>
      </c>
      <c r="CO107" s="9">
        <f t="shared" si="28"/>
        <v>1101469</v>
      </c>
      <c r="CP107" s="14">
        <f t="shared" si="8"/>
        <v>19606157</v>
      </c>
      <c r="CQ107" s="14">
        <f t="shared" si="9"/>
        <v>0</v>
      </c>
      <c r="CR107" s="5"/>
      <c r="CS107" s="5"/>
      <c r="CT107" s="22"/>
      <c r="CU107" s="22"/>
      <c r="CV107" s="22"/>
      <c r="CW107" s="22"/>
      <c r="CX107" s="22"/>
      <c r="CY107" s="22"/>
      <c r="CZ107" s="22"/>
      <c r="DA107" s="22"/>
      <c r="DB107" s="22"/>
      <c r="DC107" s="22"/>
      <c r="DD107" s="22"/>
      <c r="DE107" s="22"/>
      <c r="DF107" s="22"/>
      <c r="DG107" s="22"/>
      <c r="DH107" s="22"/>
      <c r="DI107" s="22"/>
      <c r="DJ107" s="22"/>
      <c r="DK107" s="22"/>
      <c r="DL107" s="22"/>
      <c r="DM107" s="22"/>
    </row>
    <row r="108" spans="1:117" s="23" customFormat="1" ht="72" customHeight="1">
      <c r="A108" s="5">
        <v>65895</v>
      </c>
      <c r="B108" s="8" t="s">
        <v>1076</v>
      </c>
      <c r="C108" s="5" t="s">
        <v>873</v>
      </c>
      <c r="D108" s="5" t="s">
        <v>428</v>
      </c>
      <c r="E108" s="5">
        <v>263</v>
      </c>
      <c r="F108" s="74">
        <v>131020202020304</v>
      </c>
      <c r="G108" s="5" t="s">
        <v>1077</v>
      </c>
      <c r="H108" s="5" t="s">
        <v>94</v>
      </c>
      <c r="I108" s="5">
        <v>147</v>
      </c>
      <c r="J108" s="6">
        <v>44267</v>
      </c>
      <c r="K108" s="5" t="s">
        <v>100</v>
      </c>
      <c r="L108" s="9">
        <v>142467997</v>
      </c>
      <c r="M108" s="9" t="s">
        <v>135</v>
      </c>
      <c r="N108" s="5" t="s">
        <v>94</v>
      </c>
      <c r="O108" s="9">
        <v>0</v>
      </c>
      <c r="P108" s="9">
        <f t="shared" si="26"/>
        <v>142467997</v>
      </c>
      <c r="Q108" s="5" t="s">
        <v>1078</v>
      </c>
      <c r="R108" s="5" t="s">
        <v>1079</v>
      </c>
      <c r="S108" s="5" t="s">
        <v>1080</v>
      </c>
      <c r="T108" s="5" t="s">
        <v>94</v>
      </c>
      <c r="U108" s="5" t="s">
        <v>94</v>
      </c>
      <c r="V108" s="8" t="s">
        <v>1081</v>
      </c>
      <c r="W108" s="36">
        <v>830053669</v>
      </c>
      <c r="X108" s="36">
        <v>5</v>
      </c>
      <c r="Y108" s="36" t="s">
        <v>94</v>
      </c>
      <c r="Z108" s="36" t="s">
        <v>476</v>
      </c>
      <c r="AA108" s="10" t="s">
        <v>875</v>
      </c>
      <c r="AB108" s="33" t="s">
        <v>94</v>
      </c>
      <c r="AC108" s="33" t="s">
        <v>94</v>
      </c>
      <c r="AD108" s="33" t="s">
        <v>94</v>
      </c>
      <c r="AE108" s="33" t="s">
        <v>94</v>
      </c>
      <c r="AF108" s="33" t="s">
        <v>94</v>
      </c>
      <c r="AG108" s="33" t="s">
        <v>94</v>
      </c>
      <c r="AH108" s="33" t="s">
        <v>94</v>
      </c>
      <c r="AI108" s="10" t="s">
        <v>1082</v>
      </c>
      <c r="AJ108" s="5">
        <v>3813000</v>
      </c>
      <c r="AK108" s="5" t="s">
        <v>1083</v>
      </c>
      <c r="AL108" s="36" t="s">
        <v>94</v>
      </c>
      <c r="AM108" s="36" t="s">
        <v>94</v>
      </c>
      <c r="AN108" s="36" t="s">
        <v>828</v>
      </c>
      <c r="AO108" s="60">
        <v>23034</v>
      </c>
      <c r="AP108" s="60" t="s">
        <v>94</v>
      </c>
      <c r="AQ108" s="60" t="s">
        <v>94</v>
      </c>
      <c r="AR108" s="12" t="s">
        <v>1084</v>
      </c>
      <c r="AS108" s="5">
        <v>135</v>
      </c>
      <c r="AT108" s="6">
        <v>44278</v>
      </c>
      <c r="AU108" s="5" t="s">
        <v>94</v>
      </c>
      <c r="AV108" s="5" t="s">
        <v>94</v>
      </c>
      <c r="AW108" s="5" t="s">
        <v>94</v>
      </c>
      <c r="AX108" s="5" t="s">
        <v>1085</v>
      </c>
      <c r="AY108" s="57">
        <v>44295</v>
      </c>
      <c r="AZ108" s="57">
        <v>44701</v>
      </c>
      <c r="BA108" s="5" t="s">
        <v>94</v>
      </c>
      <c r="BB108" s="8" t="str">
        <f t="shared" si="31"/>
        <v xml:space="preserve">SOLUTION COPY LTDA </v>
      </c>
      <c r="BC108" s="14">
        <f t="shared" si="32"/>
        <v>142467997</v>
      </c>
      <c r="BD108" s="14" t="str">
        <f t="shared" ref="BD108:BE108" si="42">D108</f>
        <v xml:space="preserve">1.1 Dias </v>
      </c>
      <c r="BE108" s="15">
        <f t="shared" si="42"/>
        <v>263</v>
      </c>
      <c r="BF108" s="9"/>
      <c r="BG108" s="14"/>
      <c r="BH108" s="5"/>
      <c r="BI108" s="5"/>
      <c r="BJ108" s="5"/>
      <c r="BK108" s="40"/>
      <c r="BL108" s="16"/>
      <c r="BM108" s="5"/>
      <c r="BN108" s="16">
        <v>62195002</v>
      </c>
      <c r="BO108" s="18">
        <v>10228989</v>
      </c>
      <c r="BP108" s="18">
        <v>9965045</v>
      </c>
      <c r="BQ108" s="18">
        <v>9827156</v>
      </c>
      <c r="BR108" s="18">
        <v>10657204</v>
      </c>
      <c r="BS108" s="18">
        <v>10230316</v>
      </c>
      <c r="BT108" s="5"/>
      <c r="BU108" s="18">
        <v>20386402</v>
      </c>
      <c r="BV108" s="18">
        <v>8933753</v>
      </c>
      <c r="BW108" s="5"/>
      <c r="BX108" s="5"/>
      <c r="BY108" s="5"/>
      <c r="BZ108" s="5"/>
      <c r="CA108" s="5"/>
      <c r="CB108" s="16">
        <f t="shared" si="5"/>
        <v>142423867</v>
      </c>
      <c r="CC108" s="19">
        <f t="shared" si="6"/>
        <v>0.99969024622420988</v>
      </c>
      <c r="CD108" s="25" t="s">
        <v>861</v>
      </c>
      <c r="CE108" s="25"/>
      <c r="CF108" s="25"/>
      <c r="CG108" s="25"/>
      <c r="CH108" s="25"/>
      <c r="CI108" s="25"/>
      <c r="CJ108" s="25">
        <v>12</v>
      </c>
      <c r="CK108" s="25">
        <v>9</v>
      </c>
      <c r="CL108" s="20" t="s">
        <v>1086</v>
      </c>
      <c r="CM108" s="21">
        <v>44733</v>
      </c>
      <c r="CN108" s="9">
        <v>10657204</v>
      </c>
      <c r="CO108" s="14">
        <f t="shared" si="28"/>
        <v>10657204</v>
      </c>
      <c r="CP108" s="14">
        <f t="shared" si="8"/>
        <v>142423867</v>
      </c>
      <c r="CQ108" s="14">
        <f t="shared" si="9"/>
        <v>44130</v>
      </c>
      <c r="CR108" s="5"/>
      <c r="CS108" s="5"/>
      <c r="CT108" s="22"/>
      <c r="CU108" s="22"/>
      <c r="CV108" s="22"/>
      <c r="CW108" s="22"/>
      <c r="CX108" s="22"/>
      <c r="CY108" s="22"/>
      <c r="CZ108" s="22"/>
      <c r="DA108" s="22"/>
      <c r="DB108" s="22"/>
      <c r="DC108" s="22"/>
      <c r="DD108" s="22"/>
      <c r="DE108" s="22"/>
      <c r="DF108" s="22"/>
      <c r="DG108" s="22"/>
      <c r="DH108" s="22"/>
      <c r="DI108" s="22"/>
      <c r="DJ108" s="22"/>
      <c r="DK108" s="22"/>
      <c r="DL108" s="22"/>
      <c r="DM108" s="22"/>
    </row>
    <row r="109" spans="1:117" s="23" customFormat="1" ht="72" customHeight="1">
      <c r="A109" s="5" t="s">
        <v>1087</v>
      </c>
      <c r="B109" s="8" t="s">
        <v>1088</v>
      </c>
      <c r="C109" s="5" t="s">
        <v>97</v>
      </c>
      <c r="D109" s="5" t="s">
        <v>98</v>
      </c>
      <c r="E109" s="5">
        <v>4</v>
      </c>
      <c r="F109" s="74" t="s">
        <v>149</v>
      </c>
      <c r="G109" s="5" t="s">
        <v>150</v>
      </c>
      <c r="H109" s="5">
        <v>1082001052</v>
      </c>
      <c r="I109" s="5">
        <v>128</v>
      </c>
      <c r="J109" s="6">
        <v>44252</v>
      </c>
      <c r="K109" s="5" t="s">
        <v>123</v>
      </c>
      <c r="L109" s="9">
        <v>17623512</v>
      </c>
      <c r="M109" s="9">
        <v>4405878</v>
      </c>
      <c r="N109" s="5" t="s">
        <v>94</v>
      </c>
      <c r="O109" s="9">
        <v>0</v>
      </c>
      <c r="P109" s="9">
        <f t="shared" si="26"/>
        <v>17623512</v>
      </c>
      <c r="Q109" s="5" t="s">
        <v>94</v>
      </c>
      <c r="R109" s="5" t="s">
        <v>94</v>
      </c>
      <c r="S109" s="5" t="s">
        <v>94</v>
      </c>
      <c r="T109" s="5" t="s">
        <v>94</v>
      </c>
      <c r="U109" s="5" t="s">
        <v>94</v>
      </c>
      <c r="V109" s="8" t="s">
        <v>1089</v>
      </c>
      <c r="W109" s="36">
        <v>1022380851</v>
      </c>
      <c r="X109" s="36">
        <v>1</v>
      </c>
      <c r="Y109" s="36" t="s">
        <v>104</v>
      </c>
      <c r="Z109" s="10" t="s">
        <v>105</v>
      </c>
      <c r="AA109" s="10" t="s">
        <v>106</v>
      </c>
      <c r="AB109" s="56">
        <v>33974</v>
      </c>
      <c r="AC109" s="33" t="s">
        <v>107</v>
      </c>
      <c r="AD109" s="33" t="s">
        <v>821</v>
      </c>
      <c r="AE109" s="33" t="s">
        <v>822</v>
      </c>
      <c r="AF109" s="33" t="s">
        <v>867</v>
      </c>
      <c r="AG109" s="33" t="s">
        <v>898</v>
      </c>
      <c r="AH109" s="33" t="s">
        <v>111</v>
      </c>
      <c r="AI109" s="10" t="s">
        <v>836</v>
      </c>
      <c r="AJ109" s="5">
        <v>3813000</v>
      </c>
      <c r="AK109" s="5" t="s">
        <v>1090</v>
      </c>
      <c r="AL109" s="36" t="s">
        <v>372</v>
      </c>
      <c r="AM109" s="36" t="s">
        <v>157</v>
      </c>
      <c r="AN109" s="36" t="s">
        <v>94</v>
      </c>
      <c r="AO109" s="60" t="s">
        <v>94</v>
      </c>
      <c r="AP109" s="60" t="s">
        <v>94</v>
      </c>
      <c r="AQ109" s="60" t="s">
        <v>94</v>
      </c>
      <c r="AR109" s="12" t="s">
        <v>1091</v>
      </c>
      <c r="AS109" s="5">
        <v>137</v>
      </c>
      <c r="AT109" s="6">
        <v>44280</v>
      </c>
      <c r="AU109" s="5" t="s">
        <v>94</v>
      </c>
      <c r="AV109" s="5" t="s">
        <v>94</v>
      </c>
      <c r="AW109" s="5" t="s">
        <v>94</v>
      </c>
      <c r="AX109" s="5" t="s">
        <v>94</v>
      </c>
      <c r="AY109" s="57">
        <v>44292</v>
      </c>
      <c r="AZ109" s="57">
        <v>44413</v>
      </c>
      <c r="BA109" s="5" t="s">
        <v>94</v>
      </c>
      <c r="BB109" s="8" t="str">
        <f t="shared" si="31"/>
        <v xml:space="preserve">MARÍA PAULA NIÑO GUARÍN </v>
      </c>
      <c r="BC109" s="14">
        <f t="shared" si="32"/>
        <v>17623512</v>
      </c>
      <c r="BD109" s="14" t="str">
        <f t="shared" ref="BD109:BE109" si="43">D109</f>
        <v>2 2. Meses</v>
      </c>
      <c r="BE109" s="15">
        <f t="shared" si="43"/>
        <v>4</v>
      </c>
      <c r="BF109" s="9"/>
      <c r="BG109" s="14"/>
      <c r="BH109" s="5"/>
      <c r="BI109" s="14">
        <v>3671565</v>
      </c>
      <c r="BJ109" s="14">
        <v>4405878</v>
      </c>
      <c r="BK109" s="14">
        <v>4405878</v>
      </c>
      <c r="BL109" s="16">
        <v>4405878</v>
      </c>
      <c r="BM109" s="5"/>
      <c r="BN109" s="16">
        <v>734313</v>
      </c>
      <c r="BO109" s="18"/>
      <c r="BP109" s="18">
        <v>0</v>
      </c>
      <c r="BQ109" s="18">
        <v>0</v>
      </c>
      <c r="BR109" s="5"/>
      <c r="BS109" s="18"/>
      <c r="BT109" s="5"/>
      <c r="BU109" s="18"/>
      <c r="BV109" s="18"/>
      <c r="BW109" s="5"/>
      <c r="BX109" s="5"/>
      <c r="BY109" s="5"/>
      <c r="BZ109" s="5"/>
      <c r="CA109" s="5"/>
      <c r="CB109" s="16">
        <f t="shared" si="5"/>
        <v>17623512</v>
      </c>
      <c r="CC109" s="19">
        <f t="shared" si="6"/>
        <v>1</v>
      </c>
      <c r="CD109" s="24" t="s">
        <v>117</v>
      </c>
      <c r="CE109" s="25"/>
      <c r="CF109" s="25"/>
      <c r="CG109" s="25"/>
      <c r="CH109" s="25"/>
      <c r="CI109" s="25"/>
      <c r="CJ109" s="25">
        <v>11</v>
      </c>
      <c r="CK109" s="25">
        <v>6</v>
      </c>
      <c r="CL109" s="20" t="e">
        <v>#N/A</v>
      </c>
      <c r="CM109" s="21" t="e">
        <v>#N/A</v>
      </c>
      <c r="CN109" s="9">
        <v>0</v>
      </c>
      <c r="CO109" s="9">
        <f t="shared" si="28"/>
        <v>0</v>
      </c>
      <c r="CP109" s="14">
        <f t="shared" si="8"/>
        <v>17623512</v>
      </c>
      <c r="CQ109" s="14">
        <f t="shared" si="9"/>
        <v>0</v>
      </c>
      <c r="CR109" s="5"/>
      <c r="CS109" s="5"/>
      <c r="CT109" s="22"/>
      <c r="CU109" s="22"/>
      <c r="CV109" s="22"/>
      <c r="CW109" s="22"/>
      <c r="CX109" s="22"/>
      <c r="CY109" s="22"/>
      <c r="CZ109" s="22"/>
      <c r="DA109" s="22"/>
      <c r="DB109" s="22"/>
      <c r="DC109" s="22"/>
      <c r="DD109" s="22"/>
      <c r="DE109" s="22"/>
      <c r="DF109" s="22"/>
      <c r="DG109" s="22"/>
      <c r="DH109" s="22"/>
      <c r="DI109" s="22"/>
      <c r="DJ109" s="22"/>
      <c r="DK109" s="22"/>
      <c r="DL109" s="22"/>
      <c r="DM109" s="22"/>
    </row>
    <row r="110" spans="1:117" s="23" customFormat="1" ht="72" customHeight="1">
      <c r="A110" s="5" t="s">
        <v>1092</v>
      </c>
      <c r="B110" s="8" t="s">
        <v>1093</v>
      </c>
      <c r="C110" s="5" t="s">
        <v>97</v>
      </c>
      <c r="D110" s="5" t="s">
        <v>98</v>
      </c>
      <c r="E110" s="5">
        <v>8</v>
      </c>
      <c r="F110" s="74" t="s">
        <v>149</v>
      </c>
      <c r="G110" s="5" t="s">
        <v>150</v>
      </c>
      <c r="H110" s="5">
        <v>1082001052</v>
      </c>
      <c r="I110" s="5">
        <v>144</v>
      </c>
      <c r="J110" s="6">
        <v>44280</v>
      </c>
      <c r="K110" s="5" t="s">
        <v>123</v>
      </c>
      <c r="L110" s="9">
        <v>52870536</v>
      </c>
      <c r="M110" s="9">
        <v>6608817</v>
      </c>
      <c r="N110" s="6">
        <v>44516</v>
      </c>
      <c r="O110" s="9">
        <v>6608817</v>
      </c>
      <c r="P110" s="9">
        <f t="shared" si="26"/>
        <v>59479353</v>
      </c>
      <c r="Q110" s="5" t="s">
        <v>904</v>
      </c>
      <c r="R110" s="6">
        <v>44516</v>
      </c>
      <c r="S110" s="5" t="s">
        <v>1094</v>
      </c>
      <c r="T110" s="5" t="s">
        <v>94</v>
      </c>
      <c r="U110" s="5" t="s">
        <v>94</v>
      </c>
      <c r="V110" s="8" t="s">
        <v>1095</v>
      </c>
      <c r="W110" s="36">
        <v>40189212</v>
      </c>
      <c r="X110" s="36">
        <v>2</v>
      </c>
      <c r="Y110" s="36" t="s">
        <v>104</v>
      </c>
      <c r="Z110" s="10" t="s">
        <v>105</v>
      </c>
      <c r="AA110" s="10" t="s">
        <v>106</v>
      </c>
      <c r="AB110" s="56">
        <v>29718</v>
      </c>
      <c r="AC110" s="33" t="s">
        <v>107</v>
      </c>
      <c r="AD110" s="33" t="s">
        <v>591</v>
      </c>
      <c r="AE110" s="33" t="s">
        <v>1096</v>
      </c>
      <c r="AF110" s="33" t="s">
        <v>255</v>
      </c>
      <c r="AG110" s="33" t="s">
        <v>185</v>
      </c>
      <c r="AH110" s="33" t="s">
        <v>111</v>
      </c>
      <c r="AI110" s="10" t="s">
        <v>1097</v>
      </c>
      <c r="AJ110" s="5">
        <v>3813000</v>
      </c>
      <c r="AK110" s="5" t="s">
        <v>1098</v>
      </c>
      <c r="AL110" s="36" t="s">
        <v>313</v>
      </c>
      <c r="AM110" s="36" t="s">
        <v>157</v>
      </c>
      <c r="AN110" s="36" t="s">
        <v>94</v>
      </c>
      <c r="AO110" s="60" t="s">
        <v>94</v>
      </c>
      <c r="AP110" s="60" t="s">
        <v>94</v>
      </c>
      <c r="AQ110" s="60" t="s">
        <v>94</v>
      </c>
      <c r="AR110" s="12" t="s">
        <v>1099</v>
      </c>
      <c r="AS110" s="5">
        <v>139</v>
      </c>
      <c r="AT110" s="6">
        <v>44280</v>
      </c>
      <c r="AU110" s="5">
        <v>291</v>
      </c>
      <c r="AV110" s="6">
        <v>44497</v>
      </c>
      <c r="AW110" s="5">
        <v>304</v>
      </c>
      <c r="AX110" s="6">
        <v>44516</v>
      </c>
      <c r="AY110" s="57">
        <v>44282</v>
      </c>
      <c r="AZ110" s="57">
        <v>44556</v>
      </c>
      <c r="BA110" s="5" t="s">
        <v>94</v>
      </c>
      <c r="BB110" s="8" t="str">
        <f t="shared" si="31"/>
        <v xml:space="preserve">MARÍA FERNANDA CRUZ RODRÍGUEZ </v>
      </c>
      <c r="BC110" s="14">
        <f t="shared" si="32"/>
        <v>59479353</v>
      </c>
      <c r="BD110" s="14" t="str">
        <f t="shared" ref="BD110:BE110" si="44">D110</f>
        <v>2 2. Meses</v>
      </c>
      <c r="BE110" s="15">
        <f t="shared" si="44"/>
        <v>8</v>
      </c>
      <c r="BF110" s="9"/>
      <c r="BG110" s="14"/>
      <c r="BH110" s="5">
        <v>881176</v>
      </c>
      <c r="BI110" s="14">
        <v>6608817</v>
      </c>
      <c r="BJ110" s="14">
        <v>6608817</v>
      </c>
      <c r="BK110" s="14">
        <v>6608817</v>
      </c>
      <c r="BL110" s="16">
        <v>6608817</v>
      </c>
      <c r="BM110" s="17">
        <v>6608817</v>
      </c>
      <c r="BN110" s="16">
        <v>6608817</v>
      </c>
      <c r="BO110" s="18">
        <v>6608817</v>
      </c>
      <c r="BP110" s="18">
        <v>6608817</v>
      </c>
      <c r="BQ110" s="18">
        <v>0</v>
      </c>
      <c r="BR110" s="18">
        <v>5727641</v>
      </c>
      <c r="BS110" s="18"/>
      <c r="BT110" s="5"/>
      <c r="BU110" s="18"/>
      <c r="BV110" s="18"/>
      <c r="BW110" s="5"/>
      <c r="BX110" s="5"/>
      <c r="BY110" s="5"/>
      <c r="BZ110" s="5"/>
      <c r="CA110" s="5"/>
      <c r="CB110" s="16">
        <f t="shared" si="5"/>
        <v>59479353</v>
      </c>
      <c r="CC110" s="19">
        <f t="shared" si="6"/>
        <v>1</v>
      </c>
      <c r="CD110" s="24" t="s">
        <v>117</v>
      </c>
      <c r="CE110" s="25"/>
      <c r="CF110" s="25"/>
      <c r="CG110" s="25"/>
      <c r="CH110" s="25"/>
      <c r="CI110" s="25"/>
      <c r="CJ110" s="25">
        <v>10</v>
      </c>
      <c r="CK110" s="25">
        <v>10</v>
      </c>
      <c r="CL110" s="20" t="s">
        <v>1100</v>
      </c>
      <c r="CM110" s="21">
        <v>44599</v>
      </c>
      <c r="CN110" s="9">
        <v>5727641</v>
      </c>
      <c r="CO110" s="9">
        <f t="shared" si="28"/>
        <v>5727641</v>
      </c>
      <c r="CP110" s="14">
        <f t="shared" si="8"/>
        <v>59479353</v>
      </c>
      <c r="CQ110" s="14">
        <f t="shared" si="9"/>
        <v>0</v>
      </c>
      <c r="CR110" s="5"/>
      <c r="CS110" s="5"/>
      <c r="CT110" s="22"/>
      <c r="CU110" s="22"/>
      <c r="CV110" s="22"/>
      <c r="CW110" s="22"/>
      <c r="CX110" s="22"/>
      <c r="CY110" s="22"/>
      <c r="CZ110" s="22"/>
      <c r="DA110" s="22"/>
      <c r="DB110" s="22"/>
      <c r="DC110" s="22"/>
      <c r="DD110" s="22"/>
      <c r="DE110" s="22"/>
      <c r="DF110" s="22"/>
      <c r="DG110" s="22"/>
      <c r="DH110" s="22"/>
      <c r="DI110" s="22"/>
      <c r="DJ110" s="22"/>
      <c r="DK110" s="22"/>
      <c r="DL110" s="22"/>
      <c r="DM110" s="22"/>
    </row>
    <row r="111" spans="1:117" s="23" customFormat="1" ht="72" customHeight="1">
      <c r="A111" s="5" t="s">
        <v>1101</v>
      </c>
      <c r="B111" s="8" t="s">
        <v>1102</v>
      </c>
      <c r="C111" s="5" t="s">
        <v>97</v>
      </c>
      <c r="D111" s="5" t="s">
        <v>98</v>
      </c>
      <c r="E111" s="5">
        <v>9</v>
      </c>
      <c r="F111" s="74">
        <v>131020202030203</v>
      </c>
      <c r="G111" s="5" t="s">
        <v>99</v>
      </c>
      <c r="H111" s="5" t="s">
        <v>94</v>
      </c>
      <c r="I111" s="5">
        <v>145</v>
      </c>
      <c r="J111" s="6">
        <v>44265</v>
      </c>
      <c r="K111" s="5" t="s">
        <v>100</v>
      </c>
      <c r="L111" s="9">
        <v>66088170</v>
      </c>
      <c r="M111" s="9">
        <v>7343130</v>
      </c>
      <c r="N111" s="5" t="s">
        <v>94</v>
      </c>
      <c r="O111" s="9">
        <v>0</v>
      </c>
      <c r="P111" s="9">
        <f t="shared" si="26"/>
        <v>66088170</v>
      </c>
      <c r="Q111" s="5" t="s">
        <v>94</v>
      </c>
      <c r="R111" s="5" t="s">
        <v>94</v>
      </c>
      <c r="S111" s="5" t="s">
        <v>94</v>
      </c>
      <c r="T111" s="5" t="s">
        <v>94</v>
      </c>
      <c r="U111" s="5" t="s">
        <v>94</v>
      </c>
      <c r="V111" s="8" t="s">
        <v>1103</v>
      </c>
      <c r="W111" s="36">
        <v>53101988</v>
      </c>
      <c r="X111" s="36">
        <v>8</v>
      </c>
      <c r="Y111" s="36" t="s">
        <v>104</v>
      </c>
      <c r="Z111" s="10" t="s">
        <v>105</v>
      </c>
      <c r="AA111" s="10" t="s">
        <v>106</v>
      </c>
      <c r="AB111" s="56">
        <v>31279</v>
      </c>
      <c r="AC111" s="33" t="s">
        <v>107</v>
      </c>
      <c r="AD111" s="33" t="s">
        <v>163</v>
      </c>
      <c r="AE111" s="33" t="s">
        <v>108</v>
      </c>
      <c r="AF111" s="33" t="s">
        <v>153</v>
      </c>
      <c r="AG111" s="33" t="s">
        <v>770</v>
      </c>
      <c r="AH111" s="33" t="s">
        <v>111</v>
      </c>
      <c r="AI111" s="10" t="s">
        <v>1104</v>
      </c>
      <c r="AJ111" s="5">
        <v>3813000</v>
      </c>
      <c r="AK111" s="5" t="s">
        <v>1105</v>
      </c>
      <c r="AL111" s="36" t="s">
        <v>825</v>
      </c>
      <c r="AM111" s="36" t="s">
        <v>157</v>
      </c>
      <c r="AN111" s="36" t="s">
        <v>94</v>
      </c>
      <c r="AO111" s="60" t="s">
        <v>94</v>
      </c>
      <c r="AP111" s="60" t="s">
        <v>94</v>
      </c>
      <c r="AQ111" s="60" t="s">
        <v>94</v>
      </c>
      <c r="AR111" s="12" t="s">
        <v>1106</v>
      </c>
      <c r="AS111" s="5">
        <v>140</v>
      </c>
      <c r="AT111" s="6">
        <v>44285</v>
      </c>
      <c r="AU111" s="5" t="s">
        <v>94</v>
      </c>
      <c r="AV111" s="5" t="s">
        <v>94</v>
      </c>
      <c r="AW111" s="5" t="s">
        <v>94</v>
      </c>
      <c r="AX111" s="5" t="s">
        <v>94</v>
      </c>
      <c r="AY111" s="57">
        <v>44293</v>
      </c>
      <c r="AZ111" s="57">
        <v>44567</v>
      </c>
      <c r="BA111" s="5" t="s">
        <v>94</v>
      </c>
      <c r="BB111" s="8" t="str">
        <f t="shared" si="31"/>
        <v xml:space="preserve">DIANA MARCELA URIBE MEJÍA </v>
      </c>
      <c r="BC111" s="14">
        <f t="shared" si="32"/>
        <v>66088170</v>
      </c>
      <c r="BD111" s="14" t="str">
        <f t="shared" ref="BD111:BE111" si="45">D111</f>
        <v>2 2. Meses</v>
      </c>
      <c r="BE111" s="15">
        <f t="shared" si="45"/>
        <v>9</v>
      </c>
      <c r="BF111" s="9"/>
      <c r="BG111" s="14"/>
      <c r="BH111" s="5"/>
      <c r="BI111" s="14">
        <v>5874504</v>
      </c>
      <c r="BJ111" s="14">
        <v>7343130</v>
      </c>
      <c r="BK111" s="14">
        <v>7343130</v>
      </c>
      <c r="BL111" s="16">
        <v>7343130</v>
      </c>
      <c r="BM111" s="17">
        <v>7343130</v>
      </c>
      <c r="BN111" s="16">
        <v>7343130</v>
      </c>
      <c r="BO111" s="18">
        <v>7343130</v>
      </c>
      <c r="BP111" s="18">
        <f>7343130+7343130</f>
        <v>14686260</v>
      </c>
      <c r="BQ111" s="18">
        <v>0</v>
      </c>
      <c r="BR111" s="18">
        <v>1468626</v>
      </c>
      <c r="BS111" s="18"/>
      <c r="BT111" s="5"/>
      <c r="BU111" s="18"/>
      <c r="BV111" s="18"/>
      <c r="BW111" s="5"/>
      <c r="BX111" s="5"/>
      <c r="BY111" s="5"/>
      <c r="BZ111" s="5"/>
      <c r="CA111" s="5"/>
      <c r="CB111" s="16">
        <f t="shared" si="5"/>
        <v>66088170</v>
      </c>
      <c r="CC111" s="19">
        <f t="shared" si="6"/>
        <v>1</v>
      </c>
      <c r="CD111" s="24" t="s">
        <v>117</v>
      </c>
      <c r="CE111" s="25"/>
      <c r="CF111" s="25"/>
      <c r="CG111" s="25"/>
      <c r="CH111" s="25"/>
      <c r="CI111" s="25"/>
      <c r="CJ111" s="25">
        <v>10</v>
      </c>
      <c r="CK111" s="25">
        <v>10</v>
      </c>
      <c r="CL111" s="20" t="s">
        <v>1107</v>
      </c>
      <c r="CM111" s="21">
        <v>44601</v>
      </c>
      <c r="CN111" s="9">
        <v>1468626</v>
      </c>
      <c r="CO111" s="9">
        <f t="shared" si="28"/>
        <v>1468626</v>
      </c>
      <c r="CP111" s="14">
        <f t="shared" si="8"/>
        <v>66088170</v>
      </c>
      <c r="CQ111" s="14">
        <f t="shared" si="9"/>
        <v>0</v>
      </c>
      <c r="CR111" s="5"/>
      <c r="CS111" s="5"/>
      <c r="CT111" s="22"/>
      <c r="CU111" s="22"/>
      <c r="CV111" s="22"/>
      <c r="CW111" s="22"/>
      <c r="CX111" s="22"/>
      <c r="CY111" s="22"/>
      <c r="CZ111" s="22"/>
      <c r="DA111" s="22"/>
      <c r="DB111" s="22"/>
      <c r="DC111" s="22"/>
      <c r="DD111" s="22"/>
      <c r="DE111" s="22"/>
      <c r="DF111" s="22"/>
      <c r="DG111" s="22"/>
      <c r="DH111" s="22"/>
      <c r="DI111" s="22"/>
      <c r="DJ111" s="22"/>
      <c r="DK111" s="22"/>
      <c r="DL111" s="22"/>
      <c r="DM111" s="22"/>
    </row>
    <row r="112" spans="1:117" s="23" customFormat="1" ht="72" customHeight="1">
      <c r="A112" s="5" t="s">
        <v>1108</v>
      </c>
      <c r="B112" s="8" t="s">
        <v>1109</v>
      </c>
      <c r="C112" s="5" t="s">
        <v>97</v>
      </c>
      <c r="D112" s="5" t="s">
        <v>428</v>
      </c>
      <c r="E112" s="5">
        <v>242</v>
      </c>
      <c r="F112" s="92" t="s">
        <v>1110</v>
      </c>
      <c r="G112" s="5" t="s">
        <v>1111</v>
      </c>
      <c r="H112" s="5" t="s">
        <v>94</v>
      </c>
      <c r="I112" s="5">
        <v>151</v>
      </c>
      <c r="J112" s="6">
        <v>44271</v>
      </c>
      <c r="K112" s="5" t="s">
        <v>100</v>
      </c>
      <c r="L112" s="9">
        <v>169098293</v>
      </c>
      <c r="M112" s="9" t="s">
        <v>94</v>
      </c>
      <c r="N112" s="5" t="s">
        <v>94</v>
      </c>
      <c r="O112" s="9">
        <v>0</v>
      </c>
      <c r="P112" s="9">
        <f t="shared" si="26"/>
        <v>169098293</v>
      </c>
      <c r="Q112" s="5" t="s">
        <v>94</v>
      </c>
      <c r="R112" s="5" t="s">
        <v>94</v>
      </c>
      <c r="S112" s="5" t="s">
        <v>94</v>
      </c>
      <c r="T112" s="5" t="s">
        <v>94</v>
      </c>
      <c r="U112" s="5" t="s">
        <v>94</v>
      </c>
      <c r="V112" s="8" t="s">
        <v>1112</v>
      </c>
      <c r="W112" s="36">
        <v>860066942</v>
      </c>
      <c r="X112" s="36">
        <v>7</v>
      </c>
      <c r="Y112" s="36" t="s">
        <v>94</v>
      </c>
      <c r="Z112" s="36" t="s">
        <v>476</v>
      </c>
      <c r="AA112" s="10" t="s">
        <v>1113</v>
      </c>
      <c r="AB112" s="33" t="s">
        <v>94</v>
      </c>
      <c r="AC112" s="34" t="s">
        <v>94</v>
      </c>
      <c r="AD112" s="34" t="s">
        <v>94</v>
      </c>
      <c r="AE112" s="34" t="s">
        <v>94</v>
      </c>
      <c r="AF112" s="34" t="s">
        <v>94</v>
      </c>
      <c r="AG112" s="34" t="s">
        <v>94</v>
      </c>
      <c r="AH112" s="34" t="s">
        <v>94</v>
      </c>
      <c r="AI112" s="37" t="s">
        <v>1114</v>
      </c>
      <c r="AJ112" s="5">
        <v>3813000</v>
      </c>
      <c r="AK112" s="5" t="s">
        <v>1115</v>
      </c>
      <c r="AL112" s="36" t="s">
        <v>94</v>
      </c>
      <c r="AM112" s="60" t="s">
        <v>94</v>
      </c>
      <c r="AN112" s="36" t="s">
        <v>828</v>
      </c>
      <c r="AO112" s="65">
        <v>14366</v>
      </c>
      <c r="AP112" s="65" t="s">
        <v>828</v>
      </c>
      <c r="AQ112" s="65" t="s">
        <v>828</v>
      </c>
      <c r="AR112" s="12" t="s">
        <v>1116</v>
      </c>
      <c r="AS112" s="5">
        <v>152</v>
      </c>
      <c r="AT112" s="6">
        <v>44308</v>
      </c>
      <c r="AU112" s="5" t="s">
        <v>94</v>
      </c>
      <c r="AV112" s="5" t="s">
        <v>94</v>
      </c>
      <c r="AW112" s="5" t="s">
        <v>94</v>
      </c>
      <c r="AX112" s="5" t="s">
        <v>94</v>
      </c>
      <c r="AY112" s="57">
        <v>44315</v>
      </c>
      <c r="AZ112" s="57">
        <v>44560</v>
      </c>
      <c r="BA112" s="5" t="s">
        <v>94</v>
      </c>
      <c r="BB112" s="8" t="str">
        <f t="shared" si="31"/>
        <v>CAJA DE COMPENSACIÓN FAMILIAR COMPENSAR</v>
      </c>
      <c r="BC112" s="14">
        <f t="shared" si="32"/>
        <v>169098293</v>
      </c>
      <c r="BD112" s="14" t="str">
        <f t="shared" ref="BD112:BE112" si="46">D112</f>
        <v xml:space="preserve">1.1 Dias </v>
      </c>
      <c r="BE112" s="15">
        <f t="shared" si="46"/>
        <v>242</v>
      </c>
      <c r="BF112" s="9"/>
      <c r="BG112" s="14"/>
      <c r="BH112" s="5"/>
      <c r="BI112" s="5"/>
      <c r="BJ112" s="5"/>
      <c r="BK112" s="40"/>
      <c r="BL112" s="16">
        <f>8840080+26567344+465000</f>
        <v>35872424</v>
      </c>
      <c r="BM112" s="5"/>
      <c r="BN112" s="16">
        <v>360700</v>
      </c>
      <c r="BO112" s="18">
        <f>7072752+1379660+1100800</f>
        <v>9553212</v>
      </c>
      <c r="BP112" s="18">
        <f>7680573+8532760</f>
        <v>16213333</v>
      </c>
      <c r="BQ112" s="18">
        <f>15866965+1308848+82860636</f>
        <v>100036449</v>
      </c>
      <c r="BR112" s="5"/>
      <c r="BS112" s="18"/>
      <c r="BT112" s="5"/>
      <c r="BU112" s="18"/>
      <c r="BV112" s="18"/>
      <c r="BW112" s="5"/>
      <c r="BX112" s="5"/>
      <c r="BY112" s="5"/>
      <c r="BZ112" s="5"/>
      <c r="CA112" s="5"/>
      <c r="CB112" s="16">
        <f t="shared" si="5"/>
        <v>162036118</v>
      </c>
      <c r="CC112" s="19">
        <f t="shared" si="6"/>
        <v>0.9582362726748519</v>
      </c>
      <c r="CD112" s="24" t="s">
        <v>861</v>
      </c>
      <c r="CE112" s="25"/>
      <c r="CF112" s="25"/>
      <c r="CG112" s="25"/>
      <c r="CH112" s="25"/>
      <c r="CI112" s="25"/>
      <c r="CJ112" s="25">
        <v>11</v>
      </c>
      <c r="CK112" s="25">
        <v>7</v>
      </c>
      <c r="CL112" s="20" t="s">
        <v>1117</v>
      </c>
      <c r="CM112" s="21">
        <v>44560</v>
      </c>
      <c r="CN112" s="9">
        <v>82860636</v>
      </c>
      <c r="CO112" s="9">
        <f t="shared" si="28"/>
        <v>82860636</v>
      </c>
      <c r="CP112" s="14">
        <f t="shared" si="8"/>
        <v>162036118</v>
      </c>
      <c r="CQ112" s="14">
        <f t="shared" si="9"/>
        <v>7062175</v>
      </c>
      <c r="CR112" s="5"/>
      <c r="CS112" s="5"/>
      <c r="CT112" s="22"/>
      <c r="CU112" s="22"/>
      <c r="CV112" s="22"/>
      <c r="CW112" s="22"/>
      <c r="CX112" s="22"/>
      <c r="CY112" s="22"/>
      <c r="CZ112" s="22"/>
      <c r="DA112" s="22"/>
      <c r="DB112" s="22"/>
      <c r="DC112" s="22"/>
      <c r="DD112" s="22"/>
      <c r="DE112" s="22"/>
      <c r="DF112" s="22"/>
      <c r="DG112" s="22"/>
      <c r="DH112" s="22"/>
      <c r="DI112" s="22"/>
      <c r="DJ112" s="22"/>
      <c r="DK112" s="22"/>
      <c r="DL112" s="22"/>
      <c r="DM112" s="22"/>
    </row>
    <row r="113" spans="1:117" s="23" customFormat="1" ht="72" customHeight="1">
      <c r="A113" s="5" t="s">
        <v>1118</v>
      </c>
      <c r="B113" s="8" t="s">
        <v>1119</v>
      </c>
      <c r="C113" s="5" t="s">
        <v>97</v>
      </c>
      <c r="D113" s="5" t="s">
        <v>98</v>
      </c>
      <c r="E113" s="5">
        <v>2</v>
      </c>
      <c r="F113" s="74" t="s">
        <v>298</v>
      </c>
      <c r="G113" s="5" t="s">
        <v>299</v>
      </c>
      <c r="H113" s="5">
        <v>1082001052</v>
      </c>
      <c r="I113" s="5">
        <v>134</v>
      </c>
      <c r="J113" s="6">
        <v>44257</v>
      </c>
      <c r="K113" s="5" t="s">
        <v>123</v>
      </c>
      <c r="L113" s="9">
        <v>10280382</v>
      </c>
      <c r="M113" s="9">
        <v>5140191</v>
      </c>
      <c r="N113" s="5" t="s">
        <v>94</v>
      </c>
      <c r="O113" s="9">
        <v>0</v>
      </c>
      <c r="P113" s="9">
        <f t="shared" si="26"/>
        <v>10280382</v>
      </c>
      <c r="Q113" s="5" t="s">
        <v>94</v>
      </c>
      <c r="R113" s="5" t="s">
        <v>94</v>
      </c>
      <c r="S113" s="5" t="s">
        <v>94</v>
      </c>
      <c r="T113" s="5" t="s">
        <v>94</v>
      </c>
      <c r="U113" s="5" t="s">
        <v>94</v>
      </c>
      <c r="V113" s="8" t="s">
        <v>1120</v>
      </c>
      <c r="W113" s="36">
        <v>1030602070</v>
      </c>
      <c r="X113" s="36">
        <v>1</v>
      </c>
      <c r="Y113" s="36" t="s">
        <v>219</v>
      </c>
      <c r="Z113" s="10" t="s">
        <v>105</v>
      </c>
      <c r="AA113" s="10" t="s">
        <v>106</v>
      </c>
      <c r="AB113" s="56">
        <v>33556</v>
      </c>
      <c r="AC113" s="33" t="s">
        <v>107</v>
      </c>
      <c r="AD113" s="33" t="s">
        <v>163</v>
      </c>
      <c r="AE113" s="33" t="s">
        <v>108</v>
      </c>
      <c r="AF113" s="5" t="s">
        <v>174</v>
      </c>
      <c r="AG113" s="33" t="s">
        <v>185</v>
      </c>
      <c r="AH113" s="33" t="s">
        <v>111</v>
      </c>
      <c r="AI113" s="10" t="s">
        <v>1121</v>
      </c>
      <c r="AJ113" s="5">
        <v>3813000</v>
      </c>
      <c r="AK113" s="36" t="s">
        <v>1122</v>
      </c>
      <c r="AL113" s="36" t="s">
        <v>718</v>
      </c>
      <c r="AM113" s="10" t="s">
        <v>1123</v>
      </c>
      <c r="AN113" s="36" t="s">
        <v>94</v>
      </c>
      <c r="AO113" s="60" t="s">
        <v>94</v>
      </c>
      <c r="AP113" s="60" t="s">
        <v>94</v>
      </c>
      <c r="AQ113" s="60" t="s">
        <v>94</v>
      </c>
      <c r="AR113" s="12" t="s">
        <v>1124</v>
      </c>
      <c r="AS113" s="5">
        <v>153</v>
      </c>
      <c r="AT113" s="6">
        <v>44308</v>
      </c>
      <c r="AU113" s="10" t="s">
        <v>94</v>
      </c>
      <c r="AV113" s="38" t="s">
        <v>94</v>
      </c>
      <c r="AW113" s="38" t="s">
        <v>94</v>
      </c>
      <c r="AX113" s="38" t="s">
        <v>94</v>
      </c>
      <c r="AY113" s="57">
        <v>44309</v>
      </c>
      <c r="AZ113" s="57">
        <v>44369</v>
      </c>
      <c r="BA113" s="5" t="s">
        <v>94</v>
      </c>
      <c r="BB113" s="8" t="str">
        <f t="shared" si="31"/>
        <v>FAVER PEREZ GUTIERREZ</v>
      </c>
      <c r="BC113" s="14">
        <f t="shared" si="32"/>
        <v>10280382</v>
      </c>
      <c r="BD113" s="14" t="str">
        <f t="shared" ref="BD113:BE113" si="47">D113</f>
        <v>2 2. Meses</v>
      </c>
      <c r="BE113" s="15">
        <f t="shared" si="47"/>
        <v>2</v>
      </c>
      <c r="BF113" s="9"/>
      <c r="BG113" s="14"/>
      <c r="BH113" s="5"/>
      <c r="BI113" s="14">
        <v>1370718</v>
      </c>
      <c r="BJ113" s="14">
        <v>5140191</v>
      </c>
      <c r="BK113" s="14">
        <v>3769473</v>
      </c>
      <c r="BL113" s="16"/>
      <c r="BM113" s="5"/>
      <c r="BN113" s="16"/>
      <c r="BO113" s="18"/>
      <c r="BP113" s="18">
        <v>0</v>
      </c>
      <c r="BQ113" s="18">
        <v>0</v>
      </c>
      <c r="BR113" s="5"/>
      <c r="BS113" s="18"/>
      <c r="BT113" s="5"/>
      <c r="BU113" s="18"/>
      <c r="BV113" s="18"/>
      <c r="BW113" s="5"/>
      <c r="BX113" s="5"/>
      <c r="BY113" s="5"/>
      <c r="BZ113" s="5"/>
      <c r="CA113" s="5"/>
      <c r="CB113" s="16">
        <f t="shared" si="5"/>
        <v>10280382</v>
      </c>
      <c r="CC113" s="19">
        <f t="shared" si="6"/>
        <v>1</v>
      </c>
      <c r="CD113" s="24" t="s">
        <v>117</v>
      </c>
      <c r="CE113" s="30"/>
      <c r="CF113" s="30"/>
      <c r="CG113" s="30"/>
      <c r="CH113" s="30"/>
      <c r="CI113" s="30"/>
      <c r="CJ113" s="30">
        <v>11</v>
      </c>
      <c r="CK113" s="30">
        <v>4</v>
      </c>
      <c r="CL113" s="20" t="e">
        <v>#N/A</v>
      </c>
      <c r="CM113" s="21" t="e">
        <v>#N/A</v>
      </c>
      <c r="CN113" s="9">
        <v>0</v>
      </c>
      <c r="CO113" s="9">
        <f t="shared" si="28"/>
        <v>0</v>
      </c>
      <c r="CP113" s="14">
        <f t="shared" si="8"/>
        <v>10280382</v>
      </c>
      <c r="CQ113" s="14">
        <f t="shared" si="9"/>
        <v>0</v>
      </c>
      <c r="CR113" s="5"/>
      <c r="CS113" s="5"/>
      <c r="CT113" s="22"/>
      <c r="CU113" s="22"/>
      <c r="CV113" s="22"/>
      <c r="CW113" s="22"/>
      <c r="CX113" s="22"/>
      <c r="CY113" s="22"/>
      <c r="CZ113" s="22"/>
      <c r="DA113" s="22"/>
      <c r="DB113" s="22"/>
      <c r="DC113" s="22"/>
      <c r="DD113" s="22"/>
      <c r="DE113" s="22"/>
      <c r="DF113" s="22"/>
      <c r="DG113" s="22"/>
      <c r="DH113" s="22"/>
      <c r="DI113" s="22"/>
      <c r="DJ113" s="22"/>
      <c r="DK113" s="22"/>
      <c r="DL113" s="22"/>
      <c r="DM113" s="31"/>
    </row>
    <row r="114" spans="1:117" s="23" customFormat="1" ht="72" customHeight="1">
      <c r="A114" s="5">
        <v>67632</v>
      </c>
      <c r="B114" s="8" t="s">
        <v>1125</v>
      </c>
      <c r="C114" s="5" t="s">
        <v>873</v>
      </c>
      <c r="D114" s="5" t="s">
        <v>428</v>
      </c>
      <c r="E114" s="5">
        <v>30</v>
      </c>
      <c r="F114" s="74" t="s">
        <v>298</v>
      </c>
      <c r="G114" s="5" t="s">
        <v>299</v>
      </c>
      <c r="H114" s="5">
        <v>1082000052</v>
      </c>
      <c r="I114" s="5">
        <v>146</v>
      </c>
      <c r="J114" s="6">
        <v>44266</v>
      </c>
      <c r="K114" s="5" t="s">
        <v>123</v>
      </c>
      <c r="L114" s="9">
        <v>10501988</v>
      </c>
      <c r="M114" s="9" t="s">
        <v>94</v>
      </c>
      <c r="N114" s="5" t="s">
        <v>94</v>
      </c>
      <c r="O114" s="9">
        <v>0</v>
      </c>
      <c r="P114" s="9">
        <f t="shared" si="26"/>
        <v>10501988</v>
      </c>
      <c r="Q114" s="5" t="s">
        <v>94</v>
      </c>
      <c r="R114" s="5" t="s">
        <v>94</v>
      </c>
      <c r="S114" s="5" t="s">
        <v>94</v>
      </c>
      <c r="T114" s="5" t="s">
        <v>94</v>
      </c>
      <c r="U114" s="5" t="s">
        <v>94</v>
      </c>
      <c r="V114" s="8" t="s">
        <v>1029</v>
      </c>
      <c r="W114" s="36">
        <v>830037946</v>
      </c>
      <c r="X114" s="36">
        <v>3</v>
      </c>
      <c r="Y114" s="36" t="s">
        <v>94</v>
      </c>
      <c r="Z114" s="36" t="s">
        <v>476</v>
      </c>
      <c r="AA114" s="10" t="s">
        <v>1030</v>
      </c>
      <c r="AB114" s="33" t="s">
        <v>94</v>
      </c>
      <c r="AC114" s="34" t="s">
        <v>94</v>
      </c>
      <c r="AD114" s="34" t="s">
        <v>94</v>
      </c>
      <c r="AE114" s="34" t="s">
        <v>94</v>
      </c>
      <c r="AF114" s="34" t="s">
        <v>94</v>
      </c>
      <c r="AG114" s="34" t="s">
        <v>94</v>
      </c>
      <c r="AH114" s="34" t="s">
        <v>94</v>
      </c>
      <c r="AI114" s="36" t="s">
        <v>1126</v>
      </c>
      <c r="AJ114" s="41">
        <v>3813000</v>
      </c>
      <c r="AK114" s="70" t="s">
        <v>1127</v>
      </c>
      <c r="AL114" s="36" t="s">
        <v>94</v>
      </c>
      <c r="AM114" s="60" t="s">
        <v>94</v>
      </c>
      <c r="AN114" s="60" t="s">
        <v>828</v>
      </c>
      <c r="AO114" s="60">
        <v>16991</v>
      </c>
      <c r="AP114" s="60" t="s">
        <v>94</v>
      </c>
      <c r="AQ114" s="60" t="s">
        <v>94</v>
      </c>
      <c r="AR114" s="12" t="s">
        <v>1128</v>
      </c>
      <c r="AS114" s="5">
        <v>154</v>
      </c>
      <c r="AT114" s="6">
        <v>44308</v>
      </c>
      <c r="AU114" s="10" t="s">
        <v>94</v>
      </c>
      <c r="AV114" s="38" t="s">
        <v>94</v>
      </c>
      <c r="AW114" s="38" t="s">
        <v>94</v>
      </c>
      <c r="AX114" s="38" t="s">
        <v>94</v>
      </c>
      <c r="AY114" s="57">
        <v>44306</v>
      </c>
      <c r="AZ114" s="57">
        <v>44335</v>
      </c>
      <c r="BA114" s="5" t="s">
        <v>94</v>
      </c>
      <c r="BB114" s="8" t="str">
        <f t="shared" si="31"/>
        <v>PANAMERICANA LIBRERÍA Y PAPELERÍA S.A.</v>
      </c>
      <c r="BC114" s="14">
        <f t="shared" si="32"/>
        <v>10501988</v>
      </c>
      <c r="BD114" s="14" t="str">
        <f t="shared" ref="BD114:BE114" si="48">D114</f>
        <v xml:space="preserve">1.1 Dias </v>
      </c>
      <c r="BE114" s="15">
        <f t="shared" si="48"/>
        <v>30</v>
      </c>
      <c r="BF114" s="9"/>
      <c r="BG114" s="14"/>
      <c r="BH114" s="5"/>
      <c r="BI114" s="5"/>
      <c r="BJ114" s="14">
        <v>10501988</v>
      </c>
      <c r="BK114" s="40"/>
      <c r="BL114" s="16"/>
      <c r="BM114" s="5"/>
      <c r="BN114" s="16"/>
      <c r="BO114" s="18"/>
      <c r="BP114" s="18">
        <v>0</v>
      </c>
      <c r="BQ114" s="18">
        <v>0</v>
      </c>
      <c r="BR114" s="5"/>
      <c r="BS114" s="18"/>
      <c r="BT114" s="5"/>
      <c r="BU114" s="18"/>
      <c r="BV114" s="18"/>
      <c r="BW114" s="5"/>
      <c r="BX114" s="5"/>
      <c r="BY114" s="5"/>
      <c r="BZ114" s="5"/>
      <c r="CA114" s="5"/>
      <c r="CB114" s="16">
        <f t="shared" si="5"/>
        <v>10501988</v>
      </c>
      <c r="CC114" s="19">
        <f t="shared" si="6"/>
        <v>1</v>
      </c>
      <c r="CD114" s="24" t="s">
        <v>117</v>
      </c>
      <c r="CE114" s="30"/>
      <c r="CF114" s="30"/>
      <c r="CG114" s="30"/>
      <c r="CH114" s="30"/>
      <c r="CI114" s="30"/>
      <c r="CJ114" s="30">
        <v>11</v>
      </c>
      <c r="CK114" s="30">
        <v>1</v>
      </c>
      <c r="CL114" s="20" t="e">
        <v>#N/A</v>
      </c>
      <c r="CM114" s="21" t="e">
        <v>#N/A</v>
      </c>
      <c r="CN114" s="9">
        <v>0</v>
      </c>
      <c r="CO114" s="9">
        <f t="shared" si="28"/>
        <v>0</v>
      </c>
      <c r="CP114" s="14">
        <f t="shared" si="8"/>
        <v>10501988</v>
      </c>
      <c r="CQ114" s="14">
        <f t="shared" si="9"/>
        <v>0</v>
      </c>
      <c r="CR114" s="5"/>
      <c r="CS114" s="5"/>
      <c r="CT114" s="22"/>
      <c r="CU114" s="22"/>
      <c r="CV114" s="22"/>
      <c r="CW114" s="22"/>
      <c r="CX114" s="22"/>
      <c r="CY114" s="22"/>
      <c r="CZ114" s="22"/>
      <c r="DA114" s="22"/>
      <c r="DB114" s="22"/>
      <c r="DC114" s="22"/>
      <c r="DD114" s="22"/>
      <c r="DE114" s="22"/>
      <c r="DF114" s="22"/>
      <c r="DG114" s="22"/>
      <c r="DH114" s="22"/>
      <c r="DI114" s="22"/>
      <c r="DJ114" s="22"/>
      <c r="DK114" s="22"/>
      <c r="DL114" s="22"/>
      <c r="DM114" s="31"/>
    </row>
    <row r="115" spans="1:117" s="23" customFormat="1" ht="72" customHeight="1">
      <c r="A115" s="5">
        <v>67693</v>
      </c>
      <c r="B115" s="8" t="s">
        <v>1129</v>
      </c>
      <c r="C115" s="5" t="s">
        <v>873</v>
      </c>
      <c r="D115" s="5" t="s">
        <v>428</v>
      </c>
      <c r="E115" s="5">
        <v>30</v>
      </c>
      <c r="F115" s="74" t="s">
        <v>298</v>
      </c>
      <c r="G115" s="5" t="s">
        <v>299</v>
      </c>
      <c r="H115" s="5">
        <v>1082000052</v>
      </c>
      <c r="I115" s="5">
        <v>146</v>
      </c>
      <c r="J115" s="6">
        <v>44266</v>
      </c>
      <c r="K115" s="5" t="s">
        <v>123</v>
      </c>
      <c r="L115" s="9">
        <v>2570479</v>
      </c>
      <c r="M115" s="9" t="s">
        <v>94</v>
      </c>
      <c r="N115" s="5" t="s">
        <v>94</v>
      </c>
      <c r="O115" s="9">
        <v>0</v>
      </c>
      <c r="P115" s="9">
        <f t="shared" si="26"/>
        <v>2570479</v>
      </c>
      <c r="Q115" s="5" t="s">
        <v>94</v>
      </c>
      <c r="R115" s="5" t="s">
        <v>94</v>
      </c>
      <c r="S115" s="5" t="s">
        <v>94</v>
      </c>
      <c r="T115" s="5" t="s">
        <v>94</v>
      </c>
      <c r="U115" s="5" t="s">
        <v>94</v>
      </c>
      <c r="V115" s="8" t="s">
        <v>1130</v>
      </c>
      <c r="W115" s="36">
        <v>890900943</v>
      </c>
      <c r="X115" s="36">
        <v>1</v>
      </c>
      <c r="Y115" s="36" t="s">
        <v>94</v>
      </c>
      <c r="Z115" s="36" t="s">
        <v>476</v>
      </c>
      <c r="AA115" s="10" t="s">
        <v>1030</v>
      </c>
      <c r="AB115" s="33" t="s">
        <v>94</v>
      </c>
      <c r="AC115" s="34" t="s">
        <v>94</v>
      </c>
      <c r="AD115" s="34" t="s">
        <v>94</v>
      </c>
      <c r="AE115" s="34" t="s">
        <v>94</v>
      </c>
      <c r="AF115" s="34" t="s">
        <v>94</v>
      </c>
      <c r="AG115" s="34" t="s">
        <v>94</v>
      </c>
      <c r="AH115" s="34" t="s">
        <v>94</v>
      </c>
      <c r="AI115" s="10" t="s">
        <v>1131</v>
      </c>
      <c r="AJ115" s="41">
        <v>3813000</v>
      </c>
      <c r="AK115" s="36" t="s">
        <v>1132</v>
      </c>
      <c r="AL115" s="36" t="s">
        <v>94</v>
      </c>
      <c r="AM115" s="60" t="s">
        <v>94</v>
      </c>
      <c r="AN115" s="36" t="s">
        <v>828</v>
      </c>
      <c r="AO115" s="65">
        <v>28895</v>
      </c>
      <c r="AP115" s="60" t="s">
        <v>94</v>
      </c>
      <c r="AQ115" s="60" t="s">
        <v>94</v>
      </c>
      <c r="AR115" s="12" t="s">
        <v>1128</v>
      </c>
      <c r="AS115" s="5">
        <v>159</v>
      </c>
      <c r="AT115" s="6">
        <v>44314</v>
      </c>
      <c r="AU115" s="10" t="s">
        <v>94</v>
      </c>
      <c r="AV115" s="38" t="s">
        <v>94</v>
      </c>
      <c r="AW115" s="38" t="s">
        <v>94</v>
      </c>
      <c r="AX115" s="38" t="s">
        <v>94</v>
      </c>
      <c r="AY115" s="57">
        <v>44306</v>
      </c>
      <c r="AZ115" s="57">
        <v>44335</v>
      </c>
      <c r="BA115" s="5" t="s">
        <v>94</v>
      </c>
      <c r="BB115" s="8" t="str">
        <f t="shared" si="31"/>
        <v>ALKOSTO S.A</v>
      </c>
      <c r="BC115" s="14">
        <f t="shared" si="32"/>
        <v>2570479</v>
      </c>
      <c r="BD115" s="14" t="str">
        <f t="shared" ref="BD115:BE115" si="49">D115</f>
        <v xml:space="preserve">1.1 Dias </v>
      </c>
      <c r="BE115" s="15">
        <f t="shared" si="49"/>
        <v>30</v>
      </c>
      <c r="BF115" s="9"/>
      <c r="BG115" s="14"/>
      <c r="BH115" s="5"/>
      <c r="BI115" s="14">
        <v>2570479</v>
      </c>
      <c r="BJ115" s="5"/>
      <c r="BK115" s="40"/>
      <c r="BL115" s="16"/>
      <c r="BM115" s="5"/>
      <c r="BN115" s="16"/>
      <c r="BO115" s="18"/>
      <c r="BP115" s="18">
        <v>0</v>
      </c>
      <c r="BQ115" s="18">
        <v>0</v>
      </c>
      <c r="BR115" s="5"/>
      <c r="BS115" s="18"/>
      <c r="BT115" s="5"/>
      <c r="BU115" s="18"/>
      <c r="BV115" s="18"/>
      <c r="BW115" s="5"/>
      <c r="BX115" s="5"/>
      <c r="BY115" s="5"/>
      <c r="BZ115" s="5"/>
      <c r="CA115" s="5"/>
      <c r="CB115" s="16">
        <f t="shared" si="5"/>
        <v>2570479</v>
      </c>
      <c r="CC115" s="19">
        <f t="shared" si="6"/>
        <v>1</v>
      </c>
      <c r="CD115" s="24" t="s">
        <v>117</v>
      </c>
      <c r="CE115" s="30"/>
      <c r="CF115" s="30"/>
      <c r="CG115" s="30"/>
      <c r="CH115" s="30"/>
      <c r="CI115" s="30"/>
      <c r="CJ115" s="30">
        <v>11</v>
      </c>
      <c r="CK115" s="30">
        <v>1</v>
      </c>
      <c r="CL115" s="20" t="e">
        <v>#N/A</v>
      </c>
      <c r="CM115" s="21" t="e">
        <v>#N/A</v>
      </c>
      <c r="CN115" s="9">
        <v>0</v>
      </c>
      <c r="CO115" s="9">
        <f t="shared" si="28"/>
        <v>0</v>
      </c>
      <c r="CP115" s="14">
        <f t="shared" si="8"/>
        <v>2570479</v>
      </c>
      <c r="CQ115" s="14">
        <f t="shared" si="9"/>
        <v>0</v>
      </c>
      <c r="CR115" s="5"/>
      <c r="CS115" s="5"/>
      <c r="CT115" s="22"/>
      <c r="CU115" s="22"/>
      <c r="CV115" s="22"/>
      <c r="CW115" s="22"/>
      <c r="CX115" s="22"/>
      <c r="CY115" s="22"/>
      <c r="CZ115" s="22"/>
      <c r="DA115" s="22"/>
      <c r="DB115" s="22"/>
      <c r="DC115" s="22"/>
      <c r="DD115" s="22"/>
      <c r="DE115" s="22"/>
      <c r="DF115" s="22"/>
      <c r="DG115" s="22"/>
      <c r="DH115" s="22"/>
      <c r="DI115" s="22"/>
      <c r="DJ115" s="22"/>
      <c r="DK115" s="22"/>
      <c r="DL115" s="22"/>
      <c r="DM115" s="31"/>
    </row>
    <row r="116" spans="1:117" s="23" customFormat="1" ht="72" customHeight="1">
      <c r="A116" s="5">
        <v>67633</v>
      </c>
      <c r="B116" s="8" t="s">
        <v>1133</v>
      </c>
      <c r="C116" s="5" t="s">
        <v>873</v>
      </c>
      <c r="D116" s="5" t="s">
        <v>428</v>
      </c>
      <c r="E116" s="5">
        <v>30</v>
      </c>
      <c r="F116" s="74" t="s">
        <v>298</v>
      </c>
      <c r="G116" s="5" t="s">
        <v>299</v>
      </c>
      <c r="H116" s="5">
        <v>1082000052</v>
      </c>
      <c r="I116" s="5">
        <v>146</v>
      </c>
      <c r="J116" s="6">
        <v>44266</v>
      </c>
      <c r="K116" s="5" t="s">
        <v>123</v>
      </c>
      <c r="L116" s="9">
        <v>1825043</v>
      </c>
      <c r="M116" s="9" t="s">
        <v>94</v>
      </c>
      <c r="N116" s="5" t="s">
        <v>94</v>
      </c>
      <c r="O116" s="9">
        <v>0</v>
      </c>
      <c r="P116" s="9">
        <f t="shared" si="26"/>
        <v>1825043</v>
      </c>
      <c r="Q116" s="5" t="s">
        <v>94</v>
      </c>
      <c r="R116" s="5" t="s">
        <v>94</v>
      </c>
      <c r="S116" s="5" t="s">
        <v>94</v>
      </c>
      <c r="T116" s="5" t="s">
        <v>94</v>
      </c>
      <c r="U116" s="5" t="s">
        <v>94</v>
      </c>
      <c r="V116" s="8" t="s">
        <v>1134</v>
      </c>
      <c r="W116" s="36">
        <v>800237412</v>
      </c>
      <c r="X116" s="36">
        <v>1</v>
      </c>
      <c r="Y116" s="36" t="s">
        <v>94</v>
      </c>
      <c r="Z116" s="36" t="s">
        <v>476</v>
      </c>
      <c r="AA116" s="10" t="s">
        <v>477</v>
      </c>
      <c r="AB116" s="33" t="s">
        <v>94</v>
      </c>
      <c r="AC116" s="34" t="s">
        <v>94</v>
      </c>
      <c r="AD116" s="34" t="s">
        <v>94</v>
      </c>
      <c r="AE116" s="34" t="s">
        <v>94</v>
      </c>
      <c r="AF116" s="34" t="s">
        <v>94</v>
      </c>
      <c r="AG116" s="34" t="s">
        <v>94</v>
      </c>
      <c r="AH116" s="34" t="s">
        <v>94</v>
      </c>
      <c r="AI116" s="10" t="s">
        <v>1135</v>
      </c>
      <c r="AJ116" s="41">
        <v>3813000</v>
      </c>
      <c r="AK116" s="36" t="s">
        <v>1136</v>
      </c>
      <c r="AL116" s="36" t="s">
        <v>94</v>
      </c>
      <c r="AM116" s="60" t="s">
        <v>94</v>
      </c>
      <c r="AN116" s="36" t="s">
        <v>828</v>
      </c>
      <c r="AO116" s="65">
        <v>17675</v>
      </c>
      <c r="AP116" s="60" t="s">
        <v>94</v>
      </c>
      <c r="AQ116" s="60" t="s">
        <v>94</v>
      </c>
      <c r="AR116" s="12" t="s">
        <v>1128</v>
      </c>
      <c r="AS116" s="5">
        <v>156</v>
      </c>
      <c r="AT116" s="6">
        <v>44308</v>
      </c>
      <c r="AU116" s="10" t="s">
        <v>94</v>
      </c>
      <c r="AV116" s="38" t="s">
        <v>94</v>
      </c>
      <c r="AW116" s="38" t="s">
        <v>94</v>
      </c>
      <c r="AX116" s="38" t="s">
        <v>94</v>
      </c>
      <c r="AY116" s="57">
        <v>44306</v>
      </c>
      <c r="AZ116" s="57">
        <v>44335</v>
      </c>
      <c r="BA116" s="5" t="s">
        <v>94</v>
      </c>
      <c r="BB116" s="8" t="str">
        <f t="shared" si="31"/>
        <v>FERRICENTROS SAS</v>
      </c>
      <c r="BC116" s="14">
        <f t="shared" si="32"/>
        <v>1825043</v>
      </c>
      <c r="BD116" s="14" t="str">
        <f t="shared" ref="BD116:BE116" si="50">D116</f>
        <v xml:space="preserve">1.1 Dias </v>
      </c>
      <c r="BE116" s="15">
        <f t="shared" si="50"/>
        <v>30</v>
      </c>
      <c r="BF116" s="9"/>
      <c r="BG116" s="14"/>
      <c r="BH116" s="5"/>
      <c r="BI116" s="14">
        <v>1825043</v>
      </c>
      <c r="BJ116" s="5"/>
      <c r="BK116" s="40"/>
      <c r="BL116" s="16"/>
      <c r="BM116" s="5"/>
      <c r="BN116" s="16"/>
      <c r="BO116" s="18"/>
      <c r="BP116" s="18">
        <v>0</v>
      </c>
      <c r="BQ116" s="18">
        <v>0</v>
      </c>
      <c r="BR116" s="5"/>
      <c r="BS116" s="18"/>
      <c r="BT116" s="5"/>
      <c r="BU116" s="18"/>
      <c r="BV116" s="18"/>
      <c r="BW116" s="5"/>
      <c r="BX116" s="5"/>
      <c r="BY116" s="5"/>
      <c r="BZ116" s="5"/>
      <c r="CA116" s="5"/>
      <c r="CB116" s="16">
        <f t="shared" si="5"/>
        <v>1825043</v>
      </c>
      <c r="CC116" s="19">
        <f t="shared" si="6"/>
        <v>1</v>
      </c>
      <c r="CD116" s="24" t="s">
        <v>117</v>
      </c>
      <c r="CE116" s="30"/>
      <c r="CF116" s="30"/>
      <c r="CG116" s="30"/>
      <c r="CH116" s="30"/>
      <c r="CI116" s="30"/>
      <c r="CJ116" s="30">
        <v>11</v>
      </c>
      <c r="CK116" s="30">
        <v>1</v>
      </c>
      <c r="CL116" s="20" t="e">
        <v>#N/A</v>
      </c>
      <c r="CM116" s="21" t="e">
        <v>#N/A</v>
      </c>
      <c r="CN116" s="9">
        <v>0</v>
      </c>
      <c r="CO116" s="9">
        <f t="shared" si="28"/>
        <v>0</v>
      </c>
      <c r="CP116" s="14">
        <f t="shared" si="8"/>
        <v>1825043</v>
      </c>
      <c r="CQ116" s="14">
        <f t="shared" si="9"/>
        <v>0</v>
      </c>
      <c r="CR116" s="5"/>
      <c r="CS116" s="5"/>
      <c r="CT116" s="22"/>
      <c r="CU116" s="22"/>
      <c r="CV116" s="22"/>
      <c r="CW116" s="22"/>
      <c r="CX116" s="22"/>
      <c r="CY116" s="22"/>
      <c r="CZ116" s="22"/>
      <c r="DA116" s="22"/>
      <c r="DB116" s="22"/>
      <c r="DC116" s="22"/>
      <c r="DD116" s="22"/>
      <c r="DE116" s="22"/>
      <c r="DF116" s="22"/>
      <c r="DG116" s="22"/>
      <c r="DH116" s="22"/>
      <c r="DI116" s="22"/>
      <c r="DJ116" s="22"/>
      <c r="DK116" s="22"/>
      <c r="DL116" s="22"/>
      <c r="DM116" s="31"/>
    </row>
    <row r="117" spans="1:117" s="23" customFormat="1" ht="72" customHeight="1">
      <c r="A117" s="5" t="s">
        <v>1138</v>
      </c>
      <c r="B117" s="8" t="s">
        <v>1139</v>
      </c>
      <c r="C117" s="5" t="s">
        <v>97</v>
      </c>
      <c r="D117" s="5" t="s">
        <v>428</v>
      </c>
      <c r="E117" s="5">
        <v>214</v>
      </c>
      <c r="F117" s="74" t="s">
        <v>149</v>
      </c>
      <c r="G117" s="5" t="s">
        <v>150</v>
      </c>
      <c r="H117" s="5">
        <v>1082001052</v>
      </c>
      <c r="I117" s="5">
        <v>109</v>
      </c>
      <c r="J117" s="6">
        <v>44230</v>
      </c>
      <c r="K117" s="5" t="s">
        <v>123</v>
      </c>
      <c r="L117" s="9">
        <v>110000087</v>
      </c>
      <c r="M117" s="9">
        <v>15420573</v>
      </c>
      <c r="N117" s="5" t="s">
        <v>94</v>
      </c>
      <c r="O117" s="9">
        <v>0</v>
      </c>
      <c r="P117" s="9">
        <f t="shared" si="26"/>
        <v>110000087</v>
      </c>
      <c r="Q117" s="5" t="s">
        <v>94</v>
      </c>
      <c r="R117" s="5" t="s">
        <v>94</v>
      </c>
      <c r="S117" s="5" t="s">
        <v>94</v>
      </c>
      <c r="T117" s="5" t="s">
        <v>94</v>
      </c>
      <c r="U117" s="5" t="s">
        <v>94</v>
      </c>
      <c r="V117" s="8" t="s">
        <v>1140</v>
      </c>
      <c r="W117" s="36">
        <v>52051974</v>
      </c>
      <c r="X117" s="36">
        <v>6</v>
      </c>
      <c r="Y117" s="36" t="s">
        <v>104</v>
      </c>
      <c r="Z117" s="10" t="s">
        <v>105</v>
      </c>
      <c r="AA117" s="10" t="s">
        <v>106</v>
      </c>
      <c r="AB117" s="56">
        <v>26386</v>
      </c>
      <c r="AC117" s="33" t="s">
        <v>107</v>
      </c>
      <c r="AD117" s="33" t="s">
        <v>163</v>
      </c>
      <c r="AE117" s="33" t="s">
        <v>108</v>
      </c>
      <c r="AF117" s="33" t="s">
        <v>153</v>
      </c>
      <c r="AG117" s="33" t="s">
        <v>256</v>
      </c>
      <c r="AH117" s="33" t="s">
        <v>1141</v>
      </c>
      <c r="AI117" s="10" t="s">
        <v>1142</v>
      </c>
      <c r="AJ117" s="5">
        <v>3813000</v>
      </c>
      <c r="AK117" s="36" t="s">
        <v>1143</v>
      </c>
      <c r="AL117" s="36" t="s">
        <v>1144</v>
      </c>
      <c r="AM117" s="10" t="s">
        <v>115</v>
      </c>
      <c r="AN117" s="36" t="s">
        <v>94</v>
      </c>
      <c r="AO117" s="60" t="s">
        <v>94</v>
      </c>
      <c r="AP117" s="60" t="s">
        <v>94</v>
      </c>
      <c r="AQ117" s="60" t="s">
        <v>94</v>
      </c>
      <c r="AR117" s="12" t="s">
        <v>1145</v>
      </c>
      <c r="AS117" s="5">
        <v>158</v>
      </c>
      <c r="AT117" s="6">
        <v>44314</v>
      </c>
      <c r="AU117" s="10" t="s">
        <v>94</v>
      </c>
      <c r="AV117" s="38" t="s">
        <v>94</v>
      </c>
      <c r="AW117" s="38" t="s">
        <v>94</v>
      </c>
      <c r="AX117" s="38" t="s">
        <v>94</v>
      </c>
      <c r="AY117" s="57">
        <v>44326</v>
      </c>
      <c r="AZ117" s="57">
        <v>44543</v>
      </c>
      <c r="BA117" s="5" t="s">
        <v>94</v>
      </c>
      <c r="BB117" s="8" t="str">
        <f t="shared" si="31"/>
        <v xml:space="preserve">CARMEN ELOISA RUIZ LOPEZ </v>
      </c>
      <c r="BC117" s="14">
        <f t="shared" si="32"/>
        <v>110000087</v>
      </c>
      <c r="BD117" s="14" t="str">
        <f t="shared" ref="BD117:BE117" si="51">D117</f>
        <v xml:space="preserve">1.1 Dias </v>
      </c>
      <c r="BE117" s="15">
        <f t="shared" si="51"/>
        <v>214</v>
      </c>
      <c r="BF117" s="9"/>
      <c r="BG117" s="14"/>
      <c r="BH117" s="5"/>
      <c r="BI117" s="5"/>
      <c r="BJ117" s="14">
        <v>10794401</v>
      </c>
      <c r="BK117" s="14">
        <v>15420573</v>
      </c>
      <c r="BL117" s="16">
        <v>15420573</v>
      </c>
      <c r="BM117" s="17">
        <v>15420573</v>
      </c>
      <c r="BN117" s="16">
        <v>15420573</v>
      </c>
      <c r="BO117" s="18">
        <v>15420573</v>
      </c>
      <c r="BP117" s="18">
        <f>15420573+6682248</f>
        <v>22102821</v>
      </c>
      <c r="BQ117" s="18">
        <v>0</v>
      </c>
      <c r="BR117" s="5"/>
      <c r="BS117" s="18"/>
      <c r="BT117" s="5"/>
      <c r="BU117" s="18"/>
      <c r="BV117" s="18"/>
      <c r="BW117" s="5"/>
      <c r="BX117" s="5"/>
      <c r="BY117" s="5"/>
      <c r="BZ117" s="5"/>
      <c r="CA117" s="5"/>
      <c r="CB117" s="16">
        <f t="shared" si="5"/>
        <v>110000087</v>
      </c>
      <c r="CC117" s="19">
        <f t="shared" si="6"/>
        <v>1</v>
      </c>
      <c r="CD117" s="24" t="s">
        <v>117</v>
      </c>
      <c r="CE117" s="25"/>
      <c r="CF117" s="25"/>
      <c r="CG117" s="25"/>
      <c r="CH117" s="25"/>
      <c r="CI117" s="25"/>
      <c r="CJ117" s="25">
        <v>9</v>
      </c>
      <c r="CK117" s="25">
        <v>9</v>
      </c>
      <c r="CL117" s="20" t="s">
        <v>1146</v>
      </c>
      <c r="CM117" s="21">
        <v>44552</v>
      </c>
      <c r="CN117" s="9">
        <v>6682248</v>
      </c>
      <c r="CO117" s="9">
        <f t="shared" si="28"/>
        <v>6682248</v>
      </c>
      <c r="CP117" s="14">
        <f t="shared" si="8"/>
        <v>110000087</v>
      </c>
      <c r="CQ117" s="14">
        <f t="shared" si="9"/>
        <v>0</v>
      </c>
      <c r="CR117" s="5"/>
      <c r="CS117" s="5"/>
      <c r="CT117" s="22"/>
      <c r="CU117" s="22"/>
      <c r="CV117" s="22"/>
      <c r="CW117" s="22"/>
      <c r="CX117" s="22"/>
      <c r="CY117" s="22"/>
      <c r="CZ117" s="22"/>
      <c r="DA117" s="22"/>
      <c r="DB117" s="22"/>
      <c r="DC117" s="22"/>
      <c r="DD117" s="22"/>
      <c r="DE117" s="22"/>
      <c r="DF117" s="22"/>
      <c r="DG117" s="22"/>
      <c r="DH117" s="22"/>
      <c r="DI117" s="22"/>
      <c r="DJ117" s="22"/>
      <c r="DK117" s="22"/>
      <c r="DL117" s="22"/>
      <c r="DM117" s="22"/>
    </row>
    <row r="118" spans="1:117" s="23" customFormat="1" ht="72" customHeight="1">
      <c r="A118" s="5" t="s">
        <v>1147</v>
      </c>
      <c r="B118" s="8" t="s">
        <v>1148</v>
      </c>
      <c r="C118" s="5" t="s">
        <v>1149</v>
      </c>
      <c r="D118" s="5" t="s">
        <v>98</v>
      </c>
      <c r="E118" s="5">
        <v>11</v>
      </c>
      <c r="F118" s="74">
        <v>131020202030402</v>
      </c>
      <c r="G118" s="5" t="s">
        <v>1150</v>
      </c>
      <c r="H118" s="5" t="s">
        <v>94</v>
      </c>
      <c r="I118" s="5">
        <v>157</v>
      </c>
      <c r="J118" s="6">
        <v>44294</v>
      </c>
      <c r="K118" s="5" t="s">
        <v>100</v>
      </c>
      <c r="L118" s="9">
        <v>3850000</v>
      </c>
      <c r="M118" s="9" t="s">
        <v>94</v>
      </c>
      <c r="N118" s="5" t="s">
        <v>94</v>
      </c>
      <c r="O118" s="9">
        <v>0</v>
      </c>
      <c r="P118" s="9">
        <f t="shared" si="26"/>
        <v>3850000</v>
      </c>
      <c r="Q118" s="5" t="s">
        <v>94</v>
      </c>
      <c r="R118" s="5" t="s">
        <v>94</v>
      </c>
      <c r="S118" s="5" t="s">
        <v>94</v>
      </c>
      <c r="T118" s="5" t="s">
        <v>94</v>
      </c>
      <c r="U118" s="5" t="s">
        <v>94</v>
      </c>
      <c r="V118" s="8" t="s">
        <v>1151</v>
      </c>
      <c r="W118" s="36">
        <v>830114921</v>
      </c>
      <c r="X118" s="36">
        <v>1</v>
      </c>
      <c r="Y118" s="36" t="s">
        <v>94</v>
      </c>
      <c r="Z118" s="36" t="s">
        <v>476</v>
      </c>
      <c r="AA118" s="10" t="s">
        <v>1030</v>
      </c>
      <c r="AB118" s="33" t="s">
        <v>94</v>
      </c>
      <c r="AC118" s="34" t="s">
        <v>94</v>
      </c>
      <c r="AD118" s="34" t="s">
        <v>94</v>
      </c>
      <c r="AE118" s="34" t="s">
        <v>94</v>
      </c>
      <c r="AF118" s="34" t="s">
        <v>94</v>
      </c>
      <c r="AG118" s="34" t="s">
        <v>94</v>
      </c>
      <c r="AH118" s="34" t="s">
        <v>94</v>
      </c>
      <c r="AI118" s="10" t="s">
        <v>1152</v>
      </c>
      <c r="AJ118" s="5">
        <v>3813000</v>
      </c>
      <c r="AK118" s="71" t="s">
        <v>1153</v>
      </c>
      <c r="AL118" s="36" t="s">
        <v>94</v>
      </c>
      <c r="AM118" s="60" t="s">
        <v>94</v>
      </c>
      <c r="AN118" s="36" t="s">
        <v>828</v>
      </c>
      <c r="AO118" s="65">
        <v>44199</v>
      </c>
      <c r="AP118" s="60" t="s">
        <v>94</v>
      </c>
      <c r="AQ118" s="60" t="s">
        <v>828</v>
      </c>
      <c r="AR118" s="12" t="s">
        <v>1154</v>
      </c>
      <c r="AS118" s="5">
        <v>170</v>
      </c>
      <c r="AT118" s="6">
        <v>44330</v>
      </c>
      <c r="AU118" s="10" t="s">
        <v>94</v>
      </c>
      <c r="AV118" s="38" t="s">
        <v>94</v>
      </c>
      <c r="AW118" s="38" t="s">
        <v>94</v>
      </c>
      <c r="AX118" s="38" t="s">
        <v>94</v>
      </c>
      <c r="AY118" s="57">
        <v>44339</v>
      </c>
      <c r="AZ118" s="57">
        <v>44673</v>
      </c>
      <c r="BA118" s="5" t="s">
        <v>94</v>
      </c>
      <c r="BB118" s="8" t="str">
        <f t="shared" si="31"/>
        <v>COLOMBIA MOVIL S.A. ES.P</v>
      </c>
      <c r="BC118" s="14">
        <f t="shared" si="32"/>
        <v>3850000</v>
      </c>
      <c r="BD118" s="14" t="str">
        <f t="shared" ref="BD118:BE118" si="52">D118</f>
        <v>2 2. Meses</v>
      </c>
      <c r="BE118" s="15">
        <f t="shared" si="52"/>
        <v>11</v>
      </c>
      <c r="BF118" s="9"/>
      <c r="BG118" s="14"/>
      <c r="BH118" s="5"/>
      <c r="BI118" s="5"/>
      <c r="BJ118" s="5"/>
      <c r="BK118" s="40"/>
      <c r="BL118" s="16"/>
      <c r="BM118" s="5"/>
      <c r="BN118" s="16"/>
      <c r="BO118" s="18">
        <v>1750000</v>
      </c>
      <c r="BP118" s="18">
        <v>350000</v>
      </c>
      <c r="BQ118" s="18">
        <v>350000</v>
      </c>
      <c r="BR118" s="18">
        <v>350000</v>
      </c>
      <c r="BS118" s="18">
        <v>350000</v>
      </c>
      <c r="BT118" s="18">
        <v>350000</v>
      </c>
      <c r="BU118" s="18"/>
      <c r="BV118" s="18"/>
      <c r="BW118" s="5"/>
      <c r="BX118" s="5"/>
      <c r="BY118" s="5"/>
      <c r="BZ118" s="5"/>
      <c r="CA118" s="5"/>
      <c r="CB118" s="16">
        <f t="shared" si="5"/>
        <v>3500000</v>
      </c>
      <c r="CC118" s="19">
        <f t="shared" si="6"/>
        <v>0.90909090909090906</v>
      </c>
      <c r="CD118" s="24" t="s">
        <v>861</v>
      </c>
      <c r="CE118" s="30"/>
      <c r="CF118" s="30"/>
      <c r="CG118" s="30"/>
      <c r="CH118" s="30"/>
      <c r="CI118" s="30"/>
      <c r="CJ118" s="30">
        <v>11</v>
      </c>
      <c r="CK118" s="30">
        <v>6</v>
      </c>
      <c r="CL118" s="20">
        <v>3000275303</v>
      </c>
      <c r="CM118" s="21">
        <v>44670</v>
      </c>
      <c r="CN118" s="9">
        <v>350000</v>
      </c>
      <c r="CO118" s="9">
        <f t="shared" si="28"/>
        <v>350000</v>
      </c>
      <c r="CP118" s="14">
        <f t="shared" si="8"/>
        <v>3500000</v>
      </c>
      <c r="CQ118" s="14">
        <f t="shared" si="9"/>
        <v>350000</v>
      </c>
      <c r="CR118" s="5"/>
      <c r="CS118" s="5"/>
      <c r="CT118" s="22"/>
      <c r="CU118" s="22"/>
      <c r="CV118" s="22"/>
      <c r="CW118" s="22"/>
      <c r="CX118" s="22"/>
      <c r="CY118" s="22"/>
      <c r="CZ118" s="22"/>
      <c r="DA118" s="22"/>
      <c r="DB118" s="22"/>
      <c r="DC118" s="22"/>
      <c r="DD118" s="22"/>
      <c r="DE118" s="22"/>
      <c r="DF118" s="22"/>
      <c r="DG118" s="22"/>
      <c r="DH118" s="22"/>
      <c r="DI118" s="22"/>
      <c r="DJ118" s="22"/>
      <c r="DK118" s="22"/>
      <c r="DL118" s="22"/>
      <c r="DM118" s="31"/>
    </row>
    <row r="119" spans="1:117" s="23" customFormat="1" ht="72" customHeight="1">
      <c r="A119" s="5" t="s">
        <v>1155</v>
      </c>
      <c r="B119" s="8" t="s">
        <v>1156</v>
      </c>
      <c r="C119" s="5" t="s">
        <v>97</v>
      </c>
      <c r="D119" s="5" t="s">
        <v>98</v>
      </c>
      <c r="E119" s="5">
        <v>8</v>
      </c>
      <c r="F119" s="74" t="s">
        <v>149</v>
      </c>
      <c r="G119" s="5" t="s">
        <v>150</v>
      </c>
      <c r="H119" s="5">
        <v>1082001052</v>
      </c>
      <c r="I119" s="5">
        <v>28</v>
      </c>
      <c r="J119" s="6">
        <v>44203</v>
      </c>
      <c r="K119" s="5" t="s">
        <v>123</v>
      </c>
      <c r="L119" s="9">
        <v>46996032</v>
      </c>
      <c r="M119" s="9">
        <v>5874504</v>
      </c>
      <c r="N119" s="5" t="s">
        <v>94</v>
      </c>
      <c r="O119" s="9">
        <v>0</v>
      </c>
      <c r="P119" s="9">
        <f t="shared" si="26"/>
        <v>46996032</v>
      </c>
      <c r="Q119" s="5" t="s">
        <v>94</v>
      </c>
      <c r="R119" s="5" t="s">
        <v>94</v>
      </c>
      <c r="S119" s="5" t="s">
        <v>94</v>
      </c>
      <c r="T119" s="5" t="s">
        <v>94</v>
      </c>
      <c r="U119" s="5" t="s">
        <v>94</v>
      </c>
      <c r="V119" s="8" t="s">
        <v>1157</v>
      </c>
      <c r="W119" s="36">
        <v>52519358</v>
      </c>
      <c r="X119" s="36">
        <v>1</v>
      </c>
      <c r="Y119" s="36" t="s">
        <v>104</v>
      </c>
      <c r="Z119" s="10" t="s">
        <v>105</v>
      </c>
      <c r="AA119" s="10" t="s">
        <v>106</v>
      </c>
      <c r="AB119" s="56">
        <v>28492</v>
      </c>
      <c r="AC119" s="33" t="s">
        <v>107</v>
      </c>
      <c r="AD119" s="33" t="s">
        <v>229</v>
      </c>
      <c r="AE119" s="33" t="s">
        <v>1158</v>
      </c>
      <c r="AF119" s="33" t="s">
        <v>153</v>
      </c>
      <c r="AG119" s="33" t="s">
        <v>770</v>
      </c>
      <c r="AH119" s="33" t="s">
        <v>111</v>
      </c>
      <c r="AI119" s="10" t="s">
        <v>1159</v>
      </c>
      <c r="AJ119" s="5">
        <v>3813000</v>
      </c>
      <c r="AK119" s="36" t="s">
        <v>1160</v>
      </c>
      <c r="AL119" s="36" t="s">
        <v>495</v>
      </c>
      <c r="AM119" s="60" t="s">
        <v>167</v>
      </c>
      <c r="AN119" s="36" t="s">
        <v>94</v>
      </c>
      <c r="AO119" s="60" t="s">
        <v>94</v>
      </c>
      <c r="AP119" s="60" t="s">
        <v>94</v>
      </c>
      <c r="AQ119" s="60" t="s">
        <v>94</v>
      </c>
      <c r="AR119" s="12" t="s">
        <v>1161</v>
      </c>
      <c r="AS119" s="5">
        <v>157</v>
      </c>
      <c r="AT119" s="6">
        <v>44314</v>
      </c>
      <c r="AU119" s="10" t="s">
        <v>94</v>
      </c>
      <c r="AV119" s="38" t="s">
        <v>94</v>
      </c>
      <c r="AW119" s="38" t="s">
        <v>94</v>
      </c>
      <c r="AX119" s="38" t="s">
        <v>94</v>
      </c>
      <c r="AY119" s="57">
        <v>44314</v>
      </c>
      <c r="AZ119" s="57">
        <v>44557</v>
      </c>
      <c r="BA119" s="5" t="s">
        <v>94</v>
      </c>
      <c r="BB119" s="8" t="str">
        <f t="shared" si="31"/>
        <v xml:space="preserve">MAGDA PATRICIA PUENTES PARDO </v>
      </c>
      <c r="BC119" s="14">
        <f t="shared" si="32"/>
        <v>46996032</v>
      </c>
      <c r="BD119" s="14" t="str">
        <f t="shared" ref="BD119:BE119" si="53">D119</f>
        <v>2 2. Meses</v>
      </c>
      <c r="BE119" s="15">
        <f t="shared" si="53"/>
        <v>8</v>
      </c>
      <c r="BF119" s="9"/>
      <c r="BG119" s="14"/>
      <c r="BH119" s="5"/>
      <c r="BI119" s="5"/>
      <c r="BJ119" s="14">
        <v>6461955</v>
      </c>
      <c r="BK119" s="14">
        <v>5874504</v>
      </c>
      <c r="BL119" s="16">
        <v>5874504</v>
      </c>
      <c r="BM119" s="17">
        <v>5874504</v>
      </c>
      <c r="BN119" s="16">
        <v>5874504</v>
      </c>
      <c r="BO119" s="18">
        <v>5874504</v>
      </c>
      <c r="BP119" s="18">
        <v>5874504</v>
      </c>
      <c r="BQ119" s="18">
        <v>5287053</v>
      </c>
      <c r="BR119" s="5"/>
      <c r="BS119" s="18"/>
      <c r="BT119" s="5"/>
      <c r="BU119" s="18"/>
      <c r="BV119" s="18"/>
      <c r="BW119" s="5"/>
      <c r="BX119" s="5"/>
      <c r="BY119" s="5"/>
      <c r="BZ119" s="5"/>
      <c r="CA119" s="5"/>
      <c r="CB119" s="16">
        <f t="shared" si="5"/>
        <v>46996032</v>
      </c>
      <c r="CC119" s="19">
        <f t="shared" si="6"/>
        <v>1</v>
      </c>
      <c r="CD119" s="24" t="s">
        <v>117</v>
      </c>
      <c r="CE119" s="25"/>
      <c r="CF119" s="25"/>
      <c r="CG119" s="25"/>
      <c r="CH119" s="25"/>
      <c r="CI119" s="25"/>
      <c r="CJ119" s="25">
        <v>7</v>
      </c>
      <c r="CK119" s="25">
        <v>7</v>
      </c>
      <c r="CL119" s="20" t="s">
        <v>1162</v>
      </c>
      <c r="CM119" s="21">
        <v>44559</v>
      </c>
      <c r="CN119" s="9">
        <v>5287053</v>
      </c>
      <c r="CO119" s="9">
        <f t="shared" si="28"/>
        <v>5287053</v>
      </c>
      <c r="CP119" s="14">
        <f t="shared" si="8"/>
        <v>46996032</v>
      </c>
      <c r="CQ119" s="14">
        <f t="shared" si="9"/>
        <v>0</v>
      </c>
      <c r="CR119" s="5"/>
      <c r="CS119" s="5"/>
      <c r="CT119" s="22"/>
      <c r="CU119" s="22"/>
      <c r="CV119" s="22"/>
      <c r="CW119" s="22"/>
      <c r="CX119" s="22"/>
      <c r="CY119" s="22"/>
      <c r="CZ119" s="22"/>
      <c r="DA119" s="22"/>
      <c r="DB119" s="22"/>
      <c r="DC119" s="22"/>
      <c r="DD119" s="22"/>
      <c r="DE119" s="22"/>
      <c r="DF119" s="22"/>
      <c r="DG119" s="22"/>
      <c r="DH119" s="22"/>
      <c r="DI119" s="22"/>
      <c r="DJ119" s="22"/>
      <c r="DK119" s="22"/>
      <c r="DL119" s="22"/>
      <c r="DM119" s="22"/>
    </row>
    <row r="120" spans="1:117" s="23" customFormat="1" ht="72" customHeight="1">
      <c r="A120" s="5" t="s">
        <v>1163</v>
      </c>
      <c r="B120" s="8" t="s">
        <v>1164</v>
      </c>
      <c r="C120" s="5" t="s">
        <v>97</v>
      </c>
      <c r="D120" s="5" t="s">
        <v>1165</v>
      </c>
      <c r="E120" s="5">
        <v>2</v>
      </c>
      <c r="F120" s="74" t="s">
        <v>94</v>
      </c>
      <c r="G120" s="5" t="s">
        <v>94</v>
      </c>
      <c r="H120" s="5" t="s">
        <v>94</v>
      </c>
      <c r="I120" s="5" t="s">
        <v>94</v>
      </c>
      <c r="J120" s="5" t="s">
        <v>94</v>
      </c>
      <c r="K120" s="5" t="s">
        <v>94</v>
      </c>
      <c r="L120" s="9">
        <v>0</v>
      </c>
      <c r="M120" s="9" t="s">
        <v>94</v>
      </c>
      <c r="N120" s="5" t="s">
        <v>94</v>
      </c>
      <c r="O120" s="9">
        <v>0</v>
      </c>
      <c r="P120" s="9">
        <f t="shared" si="26"/>
        <v>0</v>
      </c>
      <c r="Q120" s="5" t="s">
        <v>94</v>
      </c>
      <c r="R120" s="5" t="s">
        <v>94</v>
      </c>
      <c r="S120" s="5" t="s">
        <v>94</v>
      </c>
      <c r="T120" s="5" t="s">
        <v>94</v>
      </c>
      <c r="U120" s="5" t="s">
        <v>94</v>
      </c>
      <c r="V120" s="8" t="s">
        <v>1166</v>
      </c>
      <c r="W120" s="36">
        <v>899999004</v>
      </c>
      <c r="X120" s="36">
        <v>9</v>
      </c>
      <c r="Y120" s="36" t="s">
        <v>94</v>
      </c>
      <c r="Z120" s="36" t="s">
        <v>476</v>
      </c>
      <c r="AA120" s="10" t="s">
        <v>853</v>
      </c>
      <c r="AB120" s="33" t="s">
        <v>94</v>
      </c>
      <c r="AC120" s="34" t="s">
        <v>94</v>
      </c>
      <c r="AD120" s="34" t="s">
        <v>94</v>
      </c>
      <c r="AE120" s="34" t="s">
        <v>94</v>
      </c>
      <c r="AF120" s="34" t="s">
        <v>94</v>
      </c>
      <c r="AG120" s="34" t="s">
        <v>94</v>
      </c>
      <c r="AH120" s="34" t="s">
        <v>94</v>
      </c>
      <c r="AI120" s="10" t="s">
        <v>1167</v>
      </c>
      <c r="AJ120" s="5">
        <v>3813000</v>
      </c>
      <c r="AK120" s="71" t="s">
        <v>1168</v>
      </c>
      <c r="AL120" s="36" t="s">
        <v>94</v>
      </c>
      <c r="AM120" s="60" t="s">
        <v>94</v>
      </c>
      <c r="AN120" s="36" t="s">
        <v>94</v>
      </c>
      <c r="AO120" s="60" t="s">
        <v>94</v>
      </c>
      <c r="AP120" s="60" t="s">
        <v>94</v>
      </c>
      <c r="AQ120" s="60" t="s">
        <v>94</v>
      </c>
      <c r="AR120" s="12" t="s">
        <v>1169</v>
      </c>
      <c r="AS120" s="5" t="s">
        <v>94</v>
      </c>
      <c r="AT120" s="5" t="s">
        <v>94</v>
      </c>
      <c r="AU120" s="10" t="s">
        <v>94</v>
      </c>
      <c r="AV120" s="38" t="s">
        <v>94</v>
      </c>
      <c r="AW120" s="38" t="s">
        <v>94</v>
      </c>
      <c r="AX120" s="38" t="s">
        <v>94</v>
      </c>
      <c r="AY120" s="57">
        <v>44326</v>
      </c>
      <c r="AZ120" s="57">
        <v>45055</v>
      </c>
      <c r="BA120" s="5" t="s">
        <v>94</v>
      </c>
      <c r="BB120" s="8" t="str">
        <f t="shared" si="31"/>
        <v>INSTITUTO GEOGRAFICO AGISTIN CODAZZI - IGAC</v>
      </c>
      <c r="BC120" s="14">
        <f t="shared" si="32"/>
        <v>0</v>
      </c>
      <c r="BD120" s="14" t="str">
        <f t="shared" ref="BD120:BE120" si="54">D120</f>
        <v>3 3. Años</v>
      </c>
      <c r="BE120" s="15">
        <f t="shared" si="54"/>
        <v>2</v>
      </c>
      <c r="BF120" s="9"/>
      <c r="BG120" s="14"/>
      <c r="BH120" s="5"/>
      <c r="BI120" s="5"/>
      <c r="BJ120" s="5"/>
      <c r="BK120" s="40"/>
      <c r="BL120" s="16"/>
      <c r="BM120" s="5"/>
      <c r="BN120" s="16"/>
      <c r="BO120" s="18"/>
      <c r="BP120" s="18">
        <v>0</v>
      </c>
      <c r="BQ120" s="18">
        <v>0</v>
      </c>
      <c r="BR120" s="5"/>
      <c r="BS120" s="18"/>
      <c r="BT120" s="5"/>
      <c r="BU120" s="18"/>
      <c r="BV120" s="18"/>
      <c r="BW120" s="5"/>
      <c r="BX120" s="5"/>
      <c r="BY120" s="5"/>
      <c r="BZ120" s="5"/>
      <c r="CA120" s="5"/>
      <c r="CB120" s="16">
        <f t="shared" si="5"/>
        <v>0</v>
      </c>
      <c r="CC120" s="19" t="e">
        <f t="shared" si="6"/>
        <v>#DIV/0!</v>
      </c>
      <c r="CD120" s="24" t="s">
        <v>711</v>
      </c>
      <c r="CE120" s="30"/>
      <c r="CF120" s="30"/>
      <c r="CG120" s="30"/>
      <c r="CH120" s="30"/>
      <c r="CI120" s="30"/>
      <c r="CJ120" s="30"/>
      <c r="CK120" s="30"/>
      <c r="CL120" s="20" t="e">
        <v>#N/A</v>
      </c>
      <c r="CM120" s="21" t="e">
        <v>#N/A</v>
      </c>
      <c r="CN120" s="9">
        <v>0</v>
      </c>
      <c r="CO120" s="9">
        <f t="shared" si="28"/>
        <v>0</v>
      </c>
      <c r="CP120" s="14">
        <f t="shared" si="8"/>
        <v>0</v>
      </c>
      <c r="CQ120" s="14">
        <f t="shared" si="9"/>
        <v>0</v>
      </c>
      <c r="CR120" s="5"/>
      <c r="CS120" s="5"/>
      <c r="CT120" s="22"/>
      <c r="CU120" s="22"/>
      <c r="CV120" s="22"/>
      <c r="CW120" s="22"/>
      <c r="CX120" s="22"/>
      <c r="CY120" s="22"/>
      <c r="CZ120" s="22"/>
      <c r="DA120" s="22"/>
      <c r="DB120" s="22"/>
      <c r="DC120" s="22"/>
      <c r="DD120" s="22"/>
      <c r="DE120" s="22"/>
      <c r="DF120" s="22"/>
      <c r="DG120" s="22"/>
      <c r="DH120" s="22"/>
      <c r="DI120" s="22"/>
      <c r="DJ120" s="22"/>
      <c r="DK120" s="22"/>
      <c r="DL120" s="22"/>
      <c r="DM120" s="31"/>
    </row>
    <row r="121" spans="1:117" s="23" customFormat="1" ht="72" customHeight="1">
      <c r="A121" s="5" t="s">
        <v>1170</v>
      </c>
      <c r="B121" s="8" t="s">
        <v>1171</v>
      </c>
      <c r="C121" s="5" t="s">
        <v>97</v>
      </c>
      <c r="D121" s="5" t="s">
        <v>98</v>
      </c>
      <c r="E121" s="5">
        <v>6</v>
      </c>
      <c r="F121" s="74">
        <v>131020202030203</v>
      </c>
      <c r="G121" s="5" t="s">
        <v>99</v>
      </c>
      <c r="H121" s="5" t="s">
        <v>94</v>
      </c>
      <c r="I121" s="5">
        <v>169</v>
      </c>
      <c r="J121" s="6">
        <v>44314</v>
      </c>
      <c r="K121" s="5" t="s">
        <v>100</v>
      </c>
      <c r="L121" s="9">
        <v>26435268</v>
      </c>
      <c r="M121" s="9">
        <v>4405878</v>
      </c>
      <c r="N121" s="6">
        <v>44517</v>
      </c>
      <c r="O121" s="9">
        <v>4405878</v>
      </c>
      <c r="P121" s="9">
        <f t="shared" si="26"/>
        <v>30841146</v>
      </c>
      <c r="Q121" s="5" t="s">
        <v>1172</v>
      </c>
      <c r="R121" s="6">
        <v>44517</v>
      </c>
      <c r="S121" s="5" t="s">
        <v>1173</v>
      </c>
      <c r="T121" s="5" t="s">
        <v>94</v>
      </c>
      <c r="U121" s="5" t="s">
        <v>94</v>
      </c>
      <c r="V121" s="8" t="s">
        <v>1174</v>
      </c>
      <c r="W121" s="36">
        <v>1027890245</v>
      </c>
      <c r="X121" s="36">
        <v>4</v>
      </c>
      <c r="Y121" s="36" t="s">
        <v>219</v>
      </c>
      <c r="Z121" s="10" t="s">
        <v>105</v>
      </c>
      <c r="AA121" s="10" t="s">
        <v>106</v>
      </c>
      <c r="AB121" s="56">
        <v>35557</v>
      </c>
      <c r="AC121" s="33" t="s">
        <v>107</v>
      </c>
      <c r="AD121" s="33" t="s">
        <v>1175</v>
      </c>
      <c r="AE121" s="33" t="s">
        <v>1176</v>
      </c>
      <c r="AF121" s="33" t="s">
        <v>153</v>
      </c>
      <c r="AG121" s="5" t="s">
        <v>408</v>
      </c>
      <c r="AH121" s="33" t="s">
        <v>111</v>
      </c>
      <c r="AI121" s="10" t="s">
        <v>1177</v>
      </c>
      <c r="AJ121" s="5">
        <v>3813000</v>
      </c>
      <c r="AK121" s="36" t="s">
        <v>1178</v>
      </c>
      <c r="AL121" s="36" t="s">
        <v>1179</v>
      </c>
      <c r="AM121" s="10" t="s">
        <v>115</v>
      </c>
      <c r="AN121" s="36" t="s">
        <v>94</v>
      </c>
      <c r="AO121" s="60" t="s">
        <v>94</v>
      </c>
      <c r="AP121" s="60" t="s">
        <v>94</v>
      </c>
      <c r="AQ121" s="60" t="s">
        <v>94</v>
      </c>
      <c r="AR121" s="12" t="s">
        <v>1180</v>
      </c>
      <c r="AS121" s="5">
        <v>167</v>
      </c>
      <c r="AT121" s="6">
        <v>44329</v>
      </c>
      <c r="AU121" s="10">
        <v>295</v>
      </c>
      <c r="AV121" s="21">
        <v>44497</v>
      </c>
      <c r="AW121" s="38">
        <v>308</v>
      </c>
      <c r="AX121" s="21">
        <v>44517</v>
      </c>
      <c r="AY121" s="57">
        <v>44334</v>
      </c>
      <c r="AZ121" s="57">
        <v>44547</v>
      </c>
      <c r="BA121" s="5" t="s">
        <v>94</v>
      </c>
      <c r="BB121" s="8" t="str">
        <f t="shared" si="31"/>
        <v xml:space="preserve">TOMÁS PULECIO ARANGO </v>
      </c>
      <c r="BC121" s="14">
        <f t="shared" si="32"/>
        <v>30841146</v>
      </c>
      <c r="BD121" s="14" t="str">
        <f t="shared" ref="BD121:BE121" si="55">D121</f>
        <v>2 2. Meses</v>
      </c>
      <c r="BE121" s="15">
        <f t="shared" si="55"/>
        <v>6</v>
      </c>
      <c r="BF121" s="9"/>
      <c r="BG121" s="14"/>
      <c r="BH121" s="5"/>
      <c r="BI121" s="5"/>
      <c r="BJ121" s="14">
        <v>1909214</v>
      </c>
      <c r="BK121" s="14">
        <v>4405878</v>
      </c>
      <c r="BL121" s="16">
        <v>4405878</v>
      </c>
      <c r="BM121" s="17">
        <v>4405878</v>
      </c>
      <c r="BN121" s="16">
        <v>4405878</v>
      </c>
      <c r="BO121" s="18">
        <v>4405878</v>
      </c>
      <c r="BP121" s="18">
        <f>2496664+1909214</f>
        <v>4405878</v>
      </c>
      <c r="BQ121" s="18">
        <v>2496664</v>
      </c>
      <c r="BR121" s="5"/>
      <c r="BS121" s="18"/>
      <c r="BT121" s="5"/>
      <c r="BU121" s="18"/>
      <c r="BV121" s="18"/>
      <c r="BW121" s="5"/>
      <c r="BX121" s="5"/>
      <c r="BY121" s="5"/>
      <c r="BZ121" s="5"/>
      <c r="CA121" s="5"/>
      <c r="CB121" s="16">
        <f t="shared" si="5"/>
        <v>30841146</v>
      </c>
      <c r="CC121" s="19">
        <f t="shared" si="6"/>
        <v>1</v>
      </c>
      <c r="CD121" s="24" t="s">
        <v>117</v>
      </c>
      <c r="CE121" s="25"/>
      <c r="CF121" s="25"/>
      <c r="CG121" s="25"/>
      <c r="CH121" s="25"/>
      <c r="CI121" s="25"/>
      <c r="CJ121" s="25">
        <v>8</v>
      </c>
      <c r="CK121" s="25">
        <v>8</v>
      </c>
      <c r="CL121" s="20" t="s">
        <v>1181</v>
      </c>
      <c r="CM121" s="21">
        <v>44560</v>
      </c>
      <c r="CN121" s="9">
        <v>2496664</v>
      </c>
      <c r="CO121" s="9">
        <f t="shared" si="28"/>
        <v>2496664</v>
      </c>
      <c r="CP121" s="14">
        <f t="shared" si="8"/>
        <v>30841146</v>
      </c>
      <c r="CQ121" s="14">
        <f t="shared" si="9"/>
        <v>0</v>
      </c>
      <c r="CR121" s="5"/>
      <c r="CS121" s="5"/>
      <c r="CT121" s="22"/>
      <c r="CU121" s="22"/>
      <c r="CV121" s="22"/>
      <c r="CW121" s="22"/>
      <c r="CX121" s="22"/>
      <c r="CY121" s="22"/>
      <c r="CZ121" s="22"/>
      <c r="DA121" s="22"/>
      <c r="DB121" s="22"/>
      <c r="DC121" s="22"/>
      <c r="DD121" s="22"/>
      <c r="DE121" s="22"/>
      <c r="DF121" s="22"/>
      <c r="DG121" s="22"/>
      <c r="DH121" s="22"/>
      <c r="DI121" s="22"/>
      <c r="DJ121" s="22"/>
      <c r="DK121" s="22"/>
      <c r="DL121" s="22"/>
      <c r="DM121" s="22"/>
    </row>
    <row r="122" spans="1:117" s="23" customFormat="1" ht="72" customHeight="1">
      <c r="A122" s="5" t="s">
        <v>1182</v>
      </c>
      <c r="B122" s="8" t="s">
        <v>1183</v>
      </c>
      <c r="C122" s="5" t="s">
        <v>1184</v>
      </c>
      <c r="D122" s="5" t="s">
        <v>428</v>
      </c>
      <c r="E122" s="5">
        <v>221</v>
      </c>
      <c r="F122" s="74">
        <v>1310202010106</v>
      </c>
      <c r="G122" s="5" t="s">
        <v>1185</v>
      </c>
      <c r="H122" s="5" t="s">
        <v>94</v>
      </c>
      <c r="I122" s="5">
        <v>164</v>
      </c>
      <c r="J122" s="32">
        <v>44308</v>
      </c>
      <c r="K122" s="5" t="s">
        <v>100</v>
      </c>
      <c r="L122" s="9">
        <v>10370850</v>
      </c>
      <c r="M122" s="9" t="s">
        <v>94</v>
      </c>
      <c r="N122" s="5" t="s">
        <v>94</v>
      </c>
      <c r="O122" s="9">
        <v>0</v>
      </c>
      <c r="P122" s="9">
        <f t="shared" si="26"/>
        <v>10370850</v>
      </c>
      <c r="Q122" s="5" t="s">
        <v>94</v>
      </c>
      <c r="R122" s="5" t="s">
        <v>94</v>
      </c>
      <c r="S122" s="5" t="s">
        <v>94</v>
      </c>
      <c r="T122" s="5" t="s">
        <v>94</v>
      </c>
      <c r="U122" s="5" t="s">
        <v>94</v>
      </c>
      <c r="V122" s="8" t="s">
        <v>1186</v>
      </c>
      <c r="W122" s="36">
        <v>79672077</v>
      </c>
      <c r="X122" s="36">
        <v>7</v>
      </c>
      <c r="Y122" s="36" t="s">
        <v>94</v>
      </c>
      <c r="Z122" s="10" t="s">
        <v>105</v>
      </c>
      <c r="AA122" s="10" t="s">
        <v>106</v>
      </c>
      <c r="AB122" s="33" t="s">
        <v>94</v>
      </c>
      <c r="AC122" s="33" t="s">
        <v>94</v>
      </c>
      <c r="AD122" s="33" t="s">
        <v>94</v>
      </c>
      <c r="AE122" s="33" t="s">
        <v>94</v>
      </c>
      <c r="AF122" s="33" t="s">
        <v>94</v>
      </c>
      <c r="AG122" s="33" t="s">
        <v>94</v>
      </c>
      <c r="AH122" s="33" t="s">
        <v>94</v>
      </c>
      <c r="AI122" s="10" t="s">
        <v>1187</v>
      </c>
      <c r="AJ122" s="5">
        <v>3813000</v>
      </c>
      <c r="AK122" s="36" t="s">
        <v>1188</v>
      </c>
      <c r="AL122" s="36" t="s">
        <v>94</v>
      </c>
      <c r="AM122" s="60" t="s">
        <v>94</v>
      </c>
      <c r="AN122" s="36" t="s">
        <v>828</v>
      </c>
      <c r="AO122" s="60">
        <v>45113</v>
      </c>
      <c r="AP122" s="60" t="s">
        <v>94</v>
      </c>
      <c r="AQ122" s="60" t="s">
        <v>828</v>
      </c>
      <c r="AR122" s="12" t="s">
        <v>1189</v>
      </c>
      <c r="AS122" s="5">
        <v>168</v>
      </c>
      <c r="AT122" s="6">
        <v>44329</v>
      </c>
      <c r="AU122" s="10" t="s">
        <v>94</v>
      </c>
      <c r="AV122" s="38" t="s">
        <v>94</v>
      </c>
      <c r="AW122" s="38" t="s">
        <v>94</v>
      </c>
      <c r="AX122" s="38" t="s">
        <v>94</v>
      </c>
      <c r="AY122" s="57">
        <v>44336</v>
      </c>
      <c r="AZ122" s="57">
        <v>44560</v>
      </c>
      <c r="BA122" s="5" t="s">
        <v>94</v>
      </c>
      <c r="BB122" s="8" t="str">
        <f t="shared" si="31"/>
        <v>JILBER ORLANDO BLANCO FORERO / ALMACEN CHARLESTON</v>
      </c>
      <c r="BC122" s="14">
        <f t="shared" si="32"/>
        <v>10370850</v>
      </c>
      <c r="BD122" s="14" t="str">
        <f t="shared" ref="BD122:BE122" si="56">D122</f>
        <v xml:space="preserve">1.1 Dias </v>
      </c>
      <c r="BE122" s="15">
        <f t="shared" si="56"/>
        <v>221</v>
      </c>
      <c r="BF122" s="9"/>
      <c r="BG122" s="14"/>
      <c r="BH122" s="5"/>
      <c r="BI122" s="5"/>
      <c r="BJ122" s="5"/>
      <c r="BK122" s="40"/>
      <c r="BL122" s="16">
        <v>3129700</v>
      </c>
      <c r="BM122" s="17">
        <v>3111850</v>
      </c>
      <c r="BN122" s="16"/>
      <c r="BO122" s="18"/>
      <c r="BP122" s="18">
        <v>0</v>
      </c>
      <c r="BQ122" s="18">
        <v>2719150</v>
      </c>
      <c r="BR122" s="5"/>
      <c r="BS122" s="18"/>
      <c r="BT122" s="5"/>
      <c r="BU122" s="18"/>
      <c r="BV122" s="18"/>
      <c r="BW122" s="5"/>
      <c r="BX122" s="5"/>
      <c r="BY122" s="5"/>
      <c r="BZ122" s="5"/>
      <c r="CA122" s="5"/>
      <c r="CB122" s="16">
        <f t="shared" si="5"/>
        <v>8960700</v>
      </c>
      <c r="CC122" s="19">
        <f t="shared" si="6"/>
        <v>0.86402753872633387</v>
      </c>
      <c r="CD122" s="24" t="s">
        <v>861</v>
      </c>
      <c r="CE122" s="30"/>
      <c r="CF122" s="30"/>
      <c r="CG122" s="30"/>
      <c r="CH122" s="30"/>
      <c r="CI122" s="30"/>
      <c r="CJ122" s="30">
        <v>11</v>
      </c>
      <c r="CK122" s="30">
        <v>3</v>
      </c>
      <c r="CL122" s="20" t="s">
        <v>1190</v>
      </c>
      <c r="CM122" s="21">
        <v>44560</v>
      </c>
      <c r="CN122" s="9">
        <v>2719150</v>
      </c>
      <c r="CO122" s="9">
        <f t="shared" si="28"/>
        <v>2719150</v>
      </c>
      <c r="CP122" s="14">
        <f t="shared" si="8"/>
        <v>8960700</v>
      </c>
      <c r="CQ122" s="14">
        <f t="shared" si="9"/>
        <v>1410150</v>
      </c>
      <c r="CR122" s="5"/>
      <c r="CS122" s="5"/>
      <c r="CT122" s="22"/>
      <c r="CU122" s="22"/>
      <c r="CV122" s="22"/>
      <c r="CW122" s="22"/>
      <c r="CX122" s="22"/>
      <c r="CY122" s="22"/>
      <c r="CZ122" s="22"/>
      <c r="DA122" s="22"/>
      <c r="DB122" s="22"/>
      <c r="DC122" s="22"/>
      <c r="DD122" s="22"/>
      <c r="DE122" s="22"/>
      <c r="DF122" s="22"/>
      <c r="DG122" s="22"/>
      <c r="DH122" s="22"/>
      <c r="DI122" s="22"/>
      <c r="DJ122" s="22"/>
      <c r="DK122" s="22"/>
      <c r="DL122" s="22"/>
      <c r="DM122" s="31"/>
    </row>
    <row r="123" spans="1:117" s="23" customFormat="1" ht="72" customHeight="1">
      <c r="A123" s="5" t="s">
        <v>1191</v>
      </c>
      <c r="B123" s="8" t="s">
        <v>1192</v>
      </c>
      <c r="C123" s="5" t="s">
        <v>97</v>
      </c>
      <c r="D123" s="5" t="s">
        <v>98</v>
      </c>
      <c r="E123" s="5">
        <v>7</v>
      </c>
      <c r="F123" s="74" t="s">
        <v>121</v>
      </c>
      <c r="G123" s="5" t="s">
        <v>1193</v>
      </c>
      <c r="H123" s="5">
        <v>1082001052</v>
      </c>
      <c r="I123" s="5">
        <v>175</v>
      </c>
      <c r="J123" s="6">
        <v>44320</v>
      </c>
      <c r="K123" s="5" t="s">
        <v>123</v>
      </c>
      <c r="L123" s="9">
        <v>41121528</v>
      </c>
      <c r="M123" s="9">
        <v>5874504</v>
      </c>
      <c r="N123" s="5" t="s">
        <v>94</v>
      </c>
      <c r="O123" s="9">
        <v>0</v>
      </c>
      <c r="P123" s="9">
        <f t="shared" si="26"/>
        <v>41121528</v>
      </c>
      <c r="Q123" s="5" t="s">
        <v>94</v>
      </c>
      <c r="R123" s="5" t="s">
        <v>94</v>
      </c>
      <c r="S123" s="5" t="s">
        <v>94</v>
      </c>
      <c r="T123" s="5" t="s">
        <v>94</v>
      </c>
      <c r="U123" s="5" t="s">
        <v>94</v>
      </c>
      <c r="V123" s="8" t="s">
        <v>1194</v>
      </c>
      <c r="W123" s="36">
        <v>1018407635</v>
      </c>
      <c r="X123" s="36">
        <v>1</v>
      </c>
      <c r="Y123" s="36" t="s">
        <v>104</v>
      </c>
      <c r="Z123" s="10" t="s">
        <v>105</v>
      </c>
      <c r="AA123" s="10" t="s">
        <v>106</v>
      </c>
      <c r="AB123" s="56">
        <v>31747</v>
      </c>
      <c r="AC123" s="33" t="s">
        <v>107</v>
      </c>
      <c r="AD123" s="33" t="s">
        <v>163</v>
      </c>
      <c r="AE123" s="33" t="s">
        <v>108</v>
      </c>
      <c r="AF123" s="33" t="s">
        <v>109</v>
      </c>
      <c r="AG123" s="33" t="s">
        <v>1195</v>
      </c>
      <c r="AH123" s="33" t="s">
        <v>111</v>
      </c>
      <c r="AI123" s="10" t="s">
        <v>1196</v>
      </c>
      <c r="AJ123" s="5">
        <v>3813000</v>
      </c>
      <c r="AK123" s="36" t="s">
        <v>1197</v>
      </c>
      <c r="AL123" s="36" t="s">
        <v>469</v>
      </c>
      <c r="AM123" s="10" t="s">
        <v>1198</v>
      </c>
      <c r="AN123" s="36" t="s">
        <v>94</v>
      </c>
      <c r="AO123" s="60" t="s">
        <v>94</v>
      </c>
      <c r="AP123" s="60" t="s">
        <v>94</v>
      </c>
      <c r="AQ123" s="60" t="s">
        <v>94</v>
      </c>
      <c r="AR123" s="12" t="s">
        <v>1199</v>
      </c>
      <c r="AS123" s="5">
        <v>169</v>
      </c>
      <c r="AT123" s="6">
        <v>44330</v>
      </c>
      <c r="AU123" s="10" t="s">
        <v>94</v>
      </c>
      <c r="AV123" s="38" t="s">
        <v>94</v>
      </c>
      <c r="AW123" s="38" t="s">
        <v>94</v>
      </c>
      <c r="AX123" s="38" t="s">
        <v>94</v>
      </c>
      <c r="AY123" s="57">
        <v>44334</v>
      </c>
      <c r="AZ123" s="57">
        <v>44547</v>
      </c>
      <c r="BA123" s="5" t="s">
        <v>94</v>
      </c>
      <c r="BB123" s="8" t="str">
        <f t="shared" si="31"/>
        <v>MARÍA DEL PILAR ROMERO BARREIRO</v>
      </c>
      <c r="BC123" s="14">
        <f t="shared" si="32"/>
        <v>41121528</v>
      </c>
      <c r="BD123" s="14" t="str">
        <f t="shared" ref="BD123:BE123" si="57">D123</f>
        <v>2 2. Meses</v>
      </c>
      <c r="BE123" s="15">
        <f t="shared" si="57"/>
        <v>7</v>
      </c>
      <c r="BF123" s="9"/>
      <c r="BG123" s="14"/>
      <c r="BH123" s="5"/>
      <c r="BI123" s="5"/>
      <c r="BJ123" s="14">
        <v>2545618</v>
      </c>
      <c r="BK123" s="14">
        <v>5874504</v>
      </c>
      <c r="BL123" s="16">
        <v>5874504</v>
      </c>
      <c r="BM123" s="17">
        <v>5874504</v>
      </c>
      <c r="BN123" s="16">
        <v>5874504</v>
      </c>
      <c r="BO123" s="18">
        <v>5874504</v>
      </c>
      <c r="BP123" s="18">
        <v>5874504</v>
      </c>
      <c r="BQ123" s="18">
        <v>3328886</v>
      </c>
      <c r="BR123" s="5"/>
      <c r="BS123" s="18"/>
      <c r="BT123" s="5"/>
      <c r="BU123" s="18"/>
      <c r="BV123" s="18"/>
      <c r="BW123" s="5"/>
      <c r="BX123" s="5"/>
      <c r="BY123" s="5"/>
      <c r="BZ123" s="5"/>
      <c r="CA123" s="5"/>
      <c r="CB123" s="16">
        <f t="shared" si="5"/>
        <v>41121528</v>
      </c>
      <c r="CC123" s="19">
        <f t="shared" si="6"/>
        <v>1</v>
      </c>
      <c r="CD123" s="24" t="s">
        <v>117</v>
      </c>
      <c r="CE123" s="25"/>
      <c r="CF123" s="25"/>
      <c r="CG123" s="25"/>
      <c r="CH123" s="25"/>
      <c r="CI123" s="25"/>
      <c r="CJ123" s="25">
        <v>8</v>
      </c>
      <c r="CK123" s="25">
        <v>8</v>
      </c>
      <c r="CL123" s="20" t="s">
        <v>1200</v>
      </c>
      <c r="CM123" s="21">
        <v>44559</v>
      </c>
      <c r="CN123" s="9">
        <v>3328886</v>
      </c>
      <c r="CO123" s="9">
        <f t="shared" si="28"/>
        <v>3328886</v>
      </c>
      <c r="CP123" s="14">
        <f t="shared" si="8"/>
        <v>41121528</v>
      </c>
      <c r="CQ123" s="14">
        <f t="shared" si="9"/>
        <v>0</v>
      </c>
      <c r="CR123" s="5"/>
      <c r="CS123" s="5"/>
      <c r="CT123" s="22"/>
      <c r="CU123" s="22"/>
      <c r="CV123" s="22"/>
      <c r="CW123" s="22"/>
      <c r="CX123" s="22"/>
      <c r="CY123" s="22"/>
      <c r="CZ123" s="22"/>
      <c r="DA123" s="22"/>
      <c r="DB123" s="22"/>
      <c r="DC123" s="22"/>
      <c r="DD123" s="22"/>
      <c r="DE123" s="22"/>
      <c r="DF123" s="22"/>
      <c r="DG123" s="22"/>
      <c r="DH123" s="22"/>
      <c r="DI123" s="22"/>
      <c r="DJ123" s="22"/>
      <c r="DK123" s="22"/>
      <c r="DL123" s="22"/>
      <c r="DM123" s="22"/>
    </row>
    <row r="124" spans="1:117" s="23" customFormat="1" ht="93" customHeight="1">
      <c r="A124" s="5" t="s">
        <v>1201</v>
      </c>
      <c r="B124" s="8" t="s">
        <v>1202</v>
      </c>
      <c r="C124" s="5" t="s">
        <v>97</v>
      </c>
      <c r="D124" s="5" t="s">
        <v>1165</v>
      </c>
      <c r="E124" s="5">
        <v>2</v>
      </c>
      <c r="F124" s="74" t="s">
        <v>94</v>
      </c>
      <c r="G124" s="5" t="s">
        <v>94</v>
      </c>
      <c r="H124" s="5" t="s">
        <v>94</v>
      </c>
      <c r="I124" s="5" t="s">
        <v>94</v>
      </c>
      <c r="J124" s="5" t="s">
        <v>94</v>
      </c>
      <c r="K124" s="5" t="s">
        <v>94</v>
      </c>
      <c r="L124" s="9">
        <v>0</v>
      </c>
      <c r="M124" s="5" t="s">
        <v>94</v>
      </c>
      <c r="N124" s="5" t="s">
        <v>94</v>
      </c>
      <c r="O124" s="9">
        <v>0</v>
      </c>
      <c r="P124" s="9">
        <f t="shared" si="26"/>
        <v>0</v>
      </c>
      <c r="Q124" s="5" t="s">
        <v>94</v>
      </c>
      <c r="R124" s="5" t="s">
        <v>94</v>
      </c>
      <c r="S124" s="5" t="s">
        <v>94</v>
      </c>
      <c r="T124" s="5" t="s">
        <v>94</v>
      </c>
      <c r="U124" s="5" t="s">
        <v>94</v>
      </c>
      <c r="V124" s="8" t="s">
        <v>1203</v>
      </c>
      <c r="W124" s="36">
        <v>900389515</v>
      </c>
      <c r="X124" s="36">
        <v>6</v>
      </c>
      <c r="Y124" s="36" t="s">
        <v>94</v>
      </c>
      <c r="Z124" s="36" t="s">
        <v>476</v>
      </c>
      <c r="AA124" s="10" t="s">
        <v>1204</v>
      </c>
      <c r="AB124" s="33" t="s">
        <v>135</v>
      </c>
      <c r="AC124" s="33" t="s">
        <v>94</v>
      </c>
      <c r="AD124" s="33" t="s">
        <v>94</v>
      </c>
      <c r="AE124" s="33" t="s">
        <v>94</v>
      </c>
      <c r="AF124" s="33" t="s">
        <v>94</v>
      </c>
      <c r="AG124" s="33" t="s">
        <v>94</v>
      </c>
      <c r="AH124" s="33" t="s">
        <v>94</v>
      </c>
      <c r="AI124" s="10" t="s">
        <v>1205</v>
      </c>
      <c r="AJ124" s="5">
        <v>3813000</v>
      </c>
      <c r="AK124" s="36" t="s">
        <v>1206</v>
      </c>
      <c r="AL124" s="36" t="s">
        <v>94</v>
      </c>
      <c r="AM124" s="10" t="s">
        <v>94</v>
      </c>
      <c r="AN124" s="36" t="s">
        <v>94</v>
      </c>
      <c r="AO124" s="65" t="s">
        <v>135</v>
      </c>
      <c r="AP124" s="60" t="s">
        <v>828</v>
      </c>
      <c r="AQ124" s="60" t="s">
        <v>828</v>
      </c>
      <c r="AR124" s="12" t="s">
        <v>1207</v>
      </c>
      <c r="AS124" s="5" t="s">
        <v>135</v>
      </c>
      <c r="AT124" s="5" t="s">
        <v>135</v>
      </c>
      <c r="AU124" s="10" t="s">
        <v>94</v>
      </c>
      <c r="AV124" s="38" t="s">
        <v>94</v>
      </c>
      <c r="AW124" s="38" t="s">
        <v>94</v>
      </c>
      <c r="AX124" s="38" t="s">
        <v>94</v>
      </c>
      <c r="AY124" s="57">
        <v>44349</v>
      </c>
      <c r="AZ124" s="57">
        <v>45078</v>
      </c>
      <c r="BA124" s="5" t="s">
        <v>94</v>
      </c>
      <c r="BB124" s="8" t="str">
        <f t="shared" si="31"/>
        <v xml:space="preserve">  UNOBOG </v>
      </c>
      <c r="BC124" s="14">
        <f t="shared" si="32"/>
        <v>0</v>
      </c>
      <c r="BD124" s="14" t="str">
        <f t="shared" ref="BD124:BE124" si="58">D124</f>
        <v>3 3. Años</v>
      </c>
      <c r="BE124" s="15">
        <f t="shared" si="58"/>
        <v>2</v>
      </c>
      <c r="BF124" s="9"/>
      <c r="BG124" s="14"/>
      <c r="BH124" s="5"/>
      <c r="BI124" s="5"/>
      <c r="BJ124" s="5"/>
      <c r="BK124" s="40"/>
      <c r="BL124" s="16"/>
      <c r="BM124" s="5"/>
      <c r="BN124" s="16"/>
      <c r="BO124" s="18"/>
      <c r="BP124" s="18">
        <v>0</v>
      </c>
      <c r="BQ124" s="18">
        <v>0</v>
      </c>
      <c r="BR124" s="5"/>
      <c r="BS124" s="18"/>
      <c r="BT124" s="5"/>
      <c r="BU124" s="18"/>
      <c r="BV124" s="18"/>
      <c r="BW124" s="5"/>
      <c r="BX124" s="5"/>
      <c r="BY124" s="5"/>
      <c r="BZ124" s="5"/>
      <c r="CA124" s="5"/>
      <c r="CB124" s="16">
        <f t="shared" si="5"/>
        <v>0</v>
      </c>
      <c r="CC124" s="19" t="e">
        <f t="shared" si="6"/>
        <v>#DIV/0!</v>
      </c>
      <c r="CD124" s="24" t="s">
        <v>711</v>
      </c>
      <c r="CE124" s="30"/>
      <c r="CF124" s="30"/>
      <c r="CG124" s="30"/>
      <c r="CH124" s="30"/>
      <c r="CI124" s="30"/>
      <c r="CJ124" s="30"/>
      <c r="CK124" s="30"/>
      <c r="CL124" s="20" t="e">
        <v>#N/A</v>
      </c>
      <c r="CM124" s="21" t="e">
        <v>#N/A</v>
      </c>
      <c r="CN124" s="9">
        <v>0</v>
      </c>
      <c r="CO124" s="9">
        <f t="shared" si="28"/>
        <v>0</v>
      </c>
      <c r="CP124" s="14">
        <f t="shared" si="8"/>
        <v>0</v>
      </c>
      <c r="CQ124" s="14">
        <f t="shared" si="9"/>
        <v>0</v>
      </c>
      <c r="CR124" s="5"/>
      <c r="CS124" s="5"/>
      <c r="CT124" s="22"/>
      <c r="CU124" s="22"/>
      <c r="CV124" s="22"/>
      <c r="CW124" s="22"/>
      <c r="CX124" s="22"/>
      <c r="CY124" s="22"/>
      <c r="CZ124" s="22"/>
      <c r="DA124" s="22"/>
      <c r="DB124" s="22"/>
      <c r="DC124" s="22"/>
      <c r="DD124" s="22"/>
      <c r="DE124" s="22"/>
      <c r="DF124" s="22"/>
      <c r="DG124" s="22"/>
      <c r="DH124" s="22"/>
      <c r="DI124" s="22"/>
      <c r="DJ124" s="22"/>
      <c r="DK124" s="22"/>
      <c r="DL124" s="22"/>
      <c r="DM124" s="31"/>
    </row>
    <row r="125" spans="1:117" s="23" customFormat="1" ht="72" customHeight="1">
      <c r="A125" s="5" t="s">
        <v>1208</v>
      </c>
      <c r="B125" s="8" t="s">
        <v>1209</v>
      </c>
      <c r="C125" s="5" t="s">
        <v>97</v>
      </c>
      <c r="D125" s="5" t="s">
        <v>428</v>
      </c>
      <c r="E125" s="5">
        <v>202</v>
      </c>
      <c r="F125" s="74" t="s">
        <v>547</v>
      </c>
      <c r="G125" s="5" t="s">
        <v>548</v>
      </c>
      <c r="H125" s="5">
        <v>1082001052</v>
      </c>
      <c r="I125" s="5">
        <v>174</v>
      </c>
      <c r="J125" s="6">
        <v>44319</v>
      </c>
      <c r="K125" s="5" t="s">
        <v>123</v>
      </c>
      <c r="L125" s="9">
        <v>49443742</v>
      </c>
      <c r="M125" s="9">
        <v>7343130</v>
      </c>
      <c r="N125" s="5" t="s">
        <v>94</v>
      </c>
      <c r="O125" s="9">
        <v>0</v>
      </c>
      <c r="P125" s="9">
        <f t="shared" si="26"/>
        <v>49443742</v>
      </c>
      <c r="Q125" s="5" t="s">
        <v>94</v>
      </c>
      <c r="R125" s="5" t="s">
        <v>94</v>
      </c>
      <c r="S125" s="5" t="s">
        <v>94</v>
      </c>
      <c r="T125" s="5" t="s">
        <v>94</v>
      </c>
      <c r="U125" s="5" t="s">
        <v>94</v>
      </c>
      <c r="V125" s="8" t="s">
        <v>1210</v>
      </c>
      <c r="W125" s="36">
        <v>1013590021</v>
      </c>
      <c r="X125" s="36">
        <v>3</v>
      </c>
      <c r="Y125" s="36" t="s">
        <v>104</v>
      </c>
      <c r="Z125" s="10" t="s">
        <v>105</v>
      </c>
      <c r="AA125" s="10" t="s">
        <v>106</v>
      </c>
      <c r="AB125" s="56">
        <v>31971</v>
      </c>
      <c r="AC125" s="33" t="s">
        <v>107</v>
      </c>
      <c r="AD125" s="33" t="s">
        <v>163</v>
      </c>
      <c r="AE125" s="33" t="s">
        <v>108</v>
      </c>
      <c r="AF125" s="33" t="s">
        <v>153</v>
      </c>
      <c r="AG125" s="33" t="s">
        <v>770</v>
      </c>
      <c r="AH125" s="33" t="s">
        <v>111</v>
      </c>
      <c r="AI125" s="10" t="s">
        <v>1211</v>
      </c>
      <c r="AJ125" s="5">
        <v>3813000</v>
      </c>
      <c r="AK125" s="36" t="s">
        <v>1212</v>
      </c>
      <c r="AL125" s="36" t="s">
        <v>143</v>
      </c>
      <c r="AM125" s="10" t="s">
        <v>157</v>
      </c>
      <c r="AN125" s="36" t="s">
        <v>135</v>
      </c>
      <c r="AO125" s="60" t="s">
        <v>135</v>
      </c>
      <c r="AP125" s="60" t="s">
        <v>135</v>
      </c>
      <c r="AQ125" s="60" t="s">
        <v>135</v>
      </c>
      <c r="AR125" s="12" t="s">
        <v>1213</v>
      </c>
      <c r="AS125" s="5">
        <v>177</v>
      </c>
      <c r="AT125" s="6">
        <v>44348</v>
      </c>
      <c r="AU125" s="10" t="s">
        <v>94</v>
      </c>
      <c r="AV125" s="38" t="s">
        <v>94</v>
      </c>
      <c r="AW125" s="38" t="s">
        <v>94</v>
      </c>
      <c r="AX125" s="38" t="s">
        <v>94</v>
      </c>
      <c r="AY125" s="57">
        <v>44348</v>
      </c>
      <c r="AZ125" s="57">
        <v>44552</v>
      </c>
      <c r="BA125" s="5" t="s">
        <v>94</v>
      </c>
      <c r="BB125" s="8" t="str">
        <f t="shared" si="31"/>
        <v xml:space="preserve">MARTHA ADRIANA CATALINA BALLESTEROS SÁNCHEZ </v>
      </c>
      <c r="BC125" s="14">
        <f t="shared" si="32"/>
        <v>49443742</v>
      </c>
      <c r="BD125" s="14" t="str">
        <f t="shared" ref="BD125:BE125" si="59">D125</f>
        <v xml:space="preserve">1.1 Dias </v>
      </c>
      <c r="BE125" s="15">
        <f t="shared" si="59"/>
        <v>202</v>
      </c>
      <c r="BF125" s="9"/>
      <c r="BG125" s="14"/>
      <c r="BH125" s="5"/>
      <c r="BI125" s="5"/>
      <c r="BJ125" s="5"/>
      <c r="BK125" s="14">
        <v>7343130</v>
      </c>
      <c r="BL125" s="16">
        <v>7343130</v>
      </c>
      <c r="BM125" s="17">
        <v>7343130</v>
      </c>
      <c r="BN125" s="16">
        <v>7343130</v>
      </c>
      <c r="BO125" s="18">
        <v>7343130</v>
      </c>
      <c r="BP125" s="18">
        <v>7343130</v>
      </c>
      <c r="BQ125" s="18">
        <v>5384962</v>
      </c>
      <c r="BR125" s="5"/>
      <c r="BS125" s="18"/>
      <c r="BT125" s="5"/>
      <c r="BU125" s="18"/>
      <c r="BV125" s="18"/>
      <c r="BW125" s="5"/>
      <c r="BX125" s="5"/>
      <c r="BY125" s="5"/>
      <c r="BZ125" s="5"/>
      <c r="CA125" s="5"/>
      <c r="CB125" s="16">
        <f t="shared" si="5"/>
        <v>49443742</v>
      </c>
      <c r="CC125" s="19">
        <f t="shared" si="6"/>
        <v>1</v>
      </c>
      <c r="CD125" s="24" t="s">
        <v>117</v>
      </c>
      <c r="CE125" s="25"/>
      <c r="CF125" s="25"/>
      <c r="CG125" s="25"/>
      <c r="CH125" s="25"/>
      <c r="CI125" s="25"/>
      <c r="CJ125" s="25">
        <v>7</v>
      </c>
      <c r="CK125" s="25">
        <v>7</v>
      </c>
      <c r="CL125" s="20" t="s">
        <v>1214</v>
      </c>
      <c r="CM125" s="21">
        <v>44559</v>
      </c>
      <c r="CN125" s="9">
        <v>5384962</v>
      </c>
      <c r="CO125" s="9">
        <f t="shared" si="28"/>
        <v>5384962</v>
      </c>
      <c r="CP125" s="14">
        <f t="shared" si="8"/>
        <v>49443742</v>
      </c>
      <c r="CQ125" s="14">
        <f t="shared" si="9"/>
        <v>0</v>
      </c>
      <c r="CR125" s="5"/>
      <c r="CS125" s="5"/>
      <c r="CT125" s="22"/>
      <c r="CU125" s="22"/>
      <c r="CV125" s="22"/>
      <c r="CW125" s="22"/>
      <c r="CX125" s="22"/>
      <c r="CY125" s="22"/>
      <c r="CZ125" s="22"/>
      <c r="DA125" s="22"/>
      <c r="DB125" s="22"/>
      <c r="DC125" s="22"/>
      <c r="DD125" s="22"/>
      <c r="DE125" s="22"/>
      <c r="DF125" s="22"/>
      <c r="DG125" s="22"/>
      <c r="DH125" s="22"/>
      <c r="DI125" s="22"/>
      <c r="DJ125" s="22"/>
      <c r="DK125" s="22"/>
      <c r="DL125" s="22"/>
      <c r="DM125" s="22"/>
    </row>
    <row r="126" spans="1:117" s="23" customFormat="1" ht="72" customHeight="1">
      <c r="A126" s="5">
        <v>69851</v>
      </c>
      <c r="B126" s="8" t="s">
        <v>1215</v>
      </c>
      <c r="C126" s="5" t="s">
        <v>873</v>
      </c>
      <c r="D126" s="5" t="s">
        <v>428</v>
      </c>
      <c r="E126" s="5">
        <v>9</v>
      </c>
      <c r="F126" s="74">
        <v>13102020208</v>
      </c>
      <c r="G126" s="5" t="s">
        <v>1216</v>
      </c>
      <c r="H126" s="5" t="s">
        <v>94</v>
      </c>
      <c r="I126" s="5">
        <v>178</v>
      </c>
      <c r="J126" s="6">
        <v>44329</v>
      </c>
      <c r="K126" s="5" t="s">
        <v>100</v>
      </c>
      <c r="L126" s="9">
        <v>12744388</v>
      </c>
      <c r="M126" s="9" t="s">
        <v>94</v>
      </c>
      <c r="N126" s="5" t="s">
        <v>94</v>
      </c>
      <c r="O126" s="9">
        <v>0</v>
      </c>
      <c r="P126" s="9">
        <f t="shared" ref="P126:P130" si="60">L126+O126</f>
        <v>12744388</v>
      </c>
      <c r="Q126" s="5" t="s">
        <v>366</v>
      </c>
      <c r="R126" s="6">
        <v>44349</v>
      </c>
      <c r="S126" s="5" t="s">
        <v>1217</v>
      </c>
      <c r="T126" s="5" t="s">
        <v>94</v>
      </c>
      <c r="U126" s="5" t="s">
        <v>94</v>
      </c>
      <c r="V126" s="8" t="s">
        <v>1029</v>
      </c>
      <c r="W126" s="36">
        <v>830037946</v>
      </c>
      <c r="X126" s="36">
        <v>3</v>
      </c>
      <c r="Y126" s="36" t="s">
        <v>94</v>
      </c>
      <c r="Z126" s="36" t="s">
        <v>476</v>
      </c>
      <c r="AA126" s="10" t="s">
        <v>1030</v>
      </c>
      <c r="AB126" s="33" t="s">
        <v>94</v>
      </c>
      <c r="AC126" s="33" t="s">
        <v>94</v>
      </c>
      <c r="AD126" s="33" t="s">
        <v>94</v>
      </c>
      <c r="AE126" s="33" t="s">
        <v>94</v>
      </c>
      <c r="AF126" s="33" t="s">
        <v>94</v>
      </c>
      <c r="AG126" s="33" t="s">
        <v>94</v>
      </c>
      <c r="AH126" s="33" t="s">
        <v>94</v>
      </c>
      <c r="AI126" s="10" t="s">
        <v>1031</v>
      </c>
      <c r="AJ126" s="5">
        <v>3813000</v>
      </c>
      <c r="AK126" s="33" t="s">
        <v>1032</v>
      </c>
      <c r="AL126" s="36" t="s">
        <v>94</v>
      </c>
      <c r="AM126" s="10" t="s">
        <v>94</v>
      </c>
      <c r="AN126" s="60" t="s">
        <v>828</v>
      </c>
      <c r="AO126" s="60">
        <v>16991</v>
      </c>
      <c r="AP126" s="60" t="s">
        <v>94</v>
      </c>
      <c r="AQ126" s="60" t="s">
        <v>94</v>
      </c>
      <c r="AR126" s="12" t="s">
        <v>1218</v>
      </c>
      <c r="AS126" s="5">
        <v>175</v>
      </c>
      <c r="AT126" s="6">
        <v>44344</v>
      </c>
      <c r="AU126" s="36" t="s">
        <v>94</v>
      </c>
      <c r="AV126" s="38" t="s">
        <v>94</v>
      </c>
      <c r="AW126" s="38" t="s">
        <v>94</v>
      </c>
      <c r="AX126" s="38" t="s">
        <v>94</v>
      </c>
      <c r="AY126" s="57">
        <v>44343</v>
      </c>
      <c r="AZ126" s="57">
        <v>44362</v>
      </c>
      <c r="BA126" s="5" t="s">
        <v>94</v>
      </c>
      <c r="BB126" s="8" t="str">
        <f t="shared" si="31"/>
        <v>PANAMERICANA LIBRERÍA Y PAPELERÍA S.A.</v>
      </c>
      <c r="BC126" s="14">
        <f t="shared" si="32"/>
        <v>12744388</v>
      </c>
      <c r="BD126" s="14" t="str">
        <f t="shared" ref="BD126:BE126" si="61">D126</f>
        <v xml:space="preserve">1.1 Dias </v>
      </c>
      <c r="BE126" s="15">
        <f t="shared" si="61"/>
        <v>9</v>
      </c>
      <c r="BF126" s="9"/>
      <c r="BG126" s="14"/>
      <c r="BH126" s="5"/>
      <c r="BI126" s="5"/>
      <c r="BJ126" s="14">
        <v>12744388</v>
      </c>
      <c r="BK126" s="40"/>
      <c r="BL126" s="16"/>
      <c r="BM126" s="5"/>
      <c r="BN126" s="16"/>
      <c r="BO126" s="18"/>
      <c r="BP126" s="18">
        <v>0</v>
      </c>
      <c r="BQ126" s="18">
        <v>0</v>
      </c>
      <c r="BR126" s="5"/>
      <c r="BS126" s="18"/>
      <c r="BT126" s="5"/>
      <c r="BU126" s="18"/>
      <c r="BV126" s="18"/>
      <c r="BW126" s="5"/>
      <c r="BX126" s="5"/>
      <c r="BY126" s="5"/>
      <c r="BZ126" s="5"/>
      <c r="CA126" s="5"/>
      <c r="CB126" s="16">
        <f t="shared" si="5"/>
        <v>12744388</v>
      </c>
      <c r="CC126" s="19">
        <f t="shared" si="6"/>
        <v>1</v>
      </c>
      <c r="CD126" s="24" t="s">
        <v>117</v>
      </c>
      <c r="CE126" s="30"/>
      <c r="CF126" s="30"/>
      <c r="CG126" s="30"/>
      <c r="CH126" s="30"/>
      <c r="CI126" s="30"/>
      <c r="CJ126" s="30">
        <v>1</v>
      </c>
      <c r="CK126" s="30">
        <v>1</v>
      </c>
      <c r="CL126" s="20" t="e">
        <v>#N/A</v>
      </c>
      <c r="CM126" s="21" t="e">
        <v>#N/A</v>
      </c>
      <c r="CN126" s="9">
        <v>0</v>
      </c>
      <c r="CO126" s="9">
        <f t="shared" si="28"/>
        <v>0</v>
      </c>
      <c r="CP126" s="14">
        <f t="shared" si="8"/>
        <v>12744388</v>
      </c>
      <c r="CQ126" s="14">
        <f t="shared" si="9"/>
        <v>0</v>
      </c>
      <c r="CR126" s="5"/>
      <c r="CS126" s="5"/>
      <c r="CT126" s="22"/>
      <c r="CU126" s="22"/>
      <c r="CV126" s="22"/>
      <c r="CW126" s="22"/>
      <c r="CX126" s="22"/>
      <c r="CY126" s="22"/>
      <c r="CZ126" s="22"/>
      <c r="DA126" s="22"/>
      <c r="DB126" s="22"/>
      <c r="DC126" s="22"/>
      <c r="DD126" s="22"/>
      <c r="DE126" s="22"/>
      <c r="DF126" s="22"/>
      <c r="DG126" s="22"/>
      <c r="DH126" s="22"/>
      <c r="DI126" s="22"/>
      <c r="DJ126" s="22"/>
      <c r="DK126" s="22"/>
      <c r="DL126" s="22"/>
      <c r="DM126" s="31"/>
    </row>
    <row r="127" spans="1:117" s="23" customFormat="1" ht="72" customHeight="1">
      <c r="A127" s="5" t="s">
        <v>1219</v>
      </c>
      <c r="B127" s="8" t="s">
        <v>1220</v>
      </c>
      <c r="C127" s="5" t="s">
        <v>97</v>
      </c>
      <c r="D127" s="5" t="s">
        <v>98</v>
      </c>
      <c r="E127" s="5">
        <v>6</v>
      </c>
      <c r="F127" s="74" t="s">
        <v>121</v>
      </c>
      <c r="G127" s="5" t="s">
        <v>1193</v>
      </c>
      <c r="H127" s="5">
        <v>1082001042</v>
      </c>
      <c r="I127" s="5">
        <v>182</v>
      </c>
      <c r="J127" s="6">
        <v>44343</v>
      </c>
      <c r="K127" s="5" t="s">
        <v>123</v>
      </c>
      <c r="L127" s="9">
        <v>37422000</v>
      </c>
      <c r="M127" s="9" t="s">
        <v>94</v>
      </c>
      <c r="N127" s="5" t="s">
        <v>94</v>
      </c>
      <c r="O127" s="9">
        <v>0</v>
      </c>
      <c r="P127" s="9">
        <f t="shared" si="60"/>
        <v>37422000</v>
      </c>
      <c r="Q127" s="5" t="s">
        <v>94</v>
      </c>
      <c r="R127" s="5" t="s">
        <v>94</v>
      </c>
      <c r="S127" s="5" t="s">
        <v>94</v>
      </c>
      <c r="T127" s="5" t="s">
        <v>94</v>
      </c>
      <c r="U127" s="5" t="s">
        <v>94</v>
      </c>
      <c r="V127" s="8" t="s">
        <v>1221</v>
      </c>
      <c r="W127" s="36">
        <v>830085746</v>
      </c>
      <c r="X127" s="36">
        <v>1</v>
      </c>
      <c r="Y127" s="36" t="s">
        <v>94</v>
      </c>
      <c r="Z127" s="36" t="s">
        <v>476</v>
      </c>
      <c r="AA127" s="10" t="s">
        <v>477</v>
      </c>
      <c r="AB127" s="33" t="s">
        <v>94</v>
      </c>
      <c r="AC127" s="33" t="s">
        <v>94</v>
      </c>
      <c r="AD127" s="33" t="s">
        <v>94</v>
      </c>
      <c r="AE127" s="33" t="s">
        <v>94</v>
      </c>
      <c r="AF127" s="33" t="s">
        <v>94</v>
      </c>
      <c r="AG127" s="33" t="s">
        <v>94</v>
      </c>
      <c r="AH127" s="33" t="s">
        <v>94</v>
      </c>
      <c r="AI127" s="10" t="s">
        <v>1222</v>
      </c>
      <c r="AJ127" s="5">
        <v>4789209</v>
      </c>
      <c r="AK127" s="33" t="s">
        <v>1223</v>
      </c>
      <c r="AL127" s="36" t="s">
        <v>94</v>
      </c>
      <c r="AM127" s="10" t="s">
        <v>94</v>
      </c>
      <c r="AN127" s="60" t="s">
        <v>828</v>
      </c>
      <c r="AO127" s="65">
        <v>40703</v>
      </c>
      <c r="AP127" s="60" t="s">
        <v>94</v>
      </c>
      <c r="AQ127" s="60" t="s">
        <v>828</v>
      </c>
      <c r="AR127" s="12" t="s">
        <v>1224</v>
      </c>
      <c r="AS127" s="5">
        <v>192</v>
      </c>
      <c r="AT127" s="6">
        <v>44370</v>
      </c>
      <c r="AU127" s="36" t="s">
        <v>94</v>
      </c>
      <c r="AV127" s="38" t="s">
        <v>94</v>
      </c>
      <c r="AW127" s="38" t="s">
        <v>94</v>
      </c>
      <c r="AX127" s="38" t="s">
        <v>94</v>
      </c>
      <c r="AY127" s="57">
        <v>44378</v>
      </c>
      <c r="AZ127" s="57">
        <v>44560</v>
      </c>
      <c r="BA127" s="5" t="s">
        <v>94</v>
      </c>
      <c r="BB127" s="8" t="str">
        <f t="shared" si="31"/>
        <v>ITS SOLUCIONES ESTRATEGICAS S.A.S</v>
      </c>
      <c r="BC127" s="14">
        <f t="shared" si="32"/>
        <v>37422000</v>
      </c>
      <c r="BD127" s="14" t="str">
        <f t="shared" ref="BD127:BE127" si="62">D127</f>
        <v>2 2. Meses</v>
      </c>
      <c r="BE127" s="15">
        <f t="shared" si="62"/>
        <v>6</v>
      </c>
      <c r="BF127" s="9"/>
      <c r="BG127" s="14"/>
      <c r="BH127" s="5"/>
      <c r="BI127" s="5"/>
      <c r="BJ127" s="5"/>
      <c r="BK127" s="40"/>
      <c r="BL127" s="16">
        <v>3150000</v>
      </c>
      <c r="BM127" s="17">
        <v>3150000</v>
      </c>
      <c r="BN127" s="16">
        <v>3150000</v>
      </c>
      <c r="BO127" s="18">
        <v>3150000</v>
      </c>
      <c r="BP127" s="18">
        <v>3150000</v>
      </c>
      <c r="BQ127" s="18">
        <v>0</v>
      </c>
      <c r="BR127" s="18">
        <v>21672000</v>
      </c>
      <c r="BS127" s="18"/>
      <c r="BT127" s="5"/>
      <c r="BU127" s="18"/>
      <c r="BV127" s="18"/>
      <c r="BW127" s="5"/>
      <c r="BX127" s="5"/>
      <c r="BY127" s="5"/>
      <c r="BZ127" s="5"/>
      <c r="CA127" s="5"/>
      <c r="CB127" s="16">
        <f t="shared" si="5"/>
        <v>37422000</v>
      </c>
      <c r="CC127" s="19">
        <f t="shared" si="6"/>
        <v>1</v>
      </c>
      <c r="CD127" s="24" t="s">
        <v>117</v>
      </c>
      <c r="CE127" s="72"/>
      <c r="CF127" s="72"/>
      <c r="CG127" s="72"/>
      <c r="CH127" s="72"/>
      <c r="CI127" s="72"/>
      <c r="CJ127" s="72">
        <v>6</v>
      </c>
      <c r="CK127" s="25">
        <v>6</v>
      </c>
      <c r="CL127" s="20" t="s">
        <v>1225</v>
      </c>
      <c r="CM127" s="21">
        <v>44614</v>
      </c>
      <c r="CN127" s="9">
        <v>21672000</v>
      </c>
      <c r="CO127" s="9">
        <f t="shared" si="28"/>
        <v>21672000</v>
      </c>
      <c r="CP127" s="14">
        <f t="shared" si="8"/>
        <v>37422000</v>
      </c>
      <c r="CQ127" s="14">
        <f t="shared" si="9"/>
        <v>0</v>
      </c>
      <c r="CR127" s="5"/>
      <c r="CS127" s="5"/>
      <c r="CT127" s="22"/>
      <c r="CU127" s="22"/>
      <c r="CV127" s="22"/>
      <c r="CW127" s="22"/>
      <c r="CX127" s="22"/>
      <c r="CY127" s="22"/>
      <c r="CZ127" s="22"/>
      <c r="DA127" s="22"/>
      <c r="DB127" s="22"/>
      <c r="DC127" s="22"/>
      <c r="DD127" s="22"/>
      <c r="DE127" s="22"/>
      <c r="DF127" s="22"/>
      <c r="DG127" s="22"/>
      <c r="DH127" s="22"/>
      <c r="DI127" s="22"/>
      <c r="DJ127" s="22"/>
      <c r="DK127" s="22"/>
      <c r="DL127" s="22"/>
      <c r="DM127" s="22"/>
    </row>
    <row r="128" spans="1:117" s="23" customFormat="1" ht="72" customHeight="1">
      <c r="A128" s="5" t="s">
        <v>1226</v>
      </c>
      <c r="B128" s="8" t="s">
        <v>1227</v>
      </c>
      <c r="C128" s="5" t="s">
        <v>97</v>
      </c>
      <c r="D128" s="5" t="s">
        <v>98</v>
      </c>
      <c r="E128" s="5">
        <v>6</v>
      </c>
      <c r="F128" s="74" t="s">
        <v>298</v>
      </c>
      <c r="G128" s="5" t="s">
        <v>299</v>
      </c>
      <c r="H128" s="5">
        <v>1082001052</v>
      </c>
      <c r="I128" s="5">
        <v>170</v>
      </c>
      <c r="J128" s="6">
        <v>44316</v>
      </c>
      <c r="K128" s="5" t="s">
        <v>123</v>
      </c>
      <c r="L128" s="9">
        <v>39652902</v>
      </c>
      <c r="M128" s="9">
        <v>6608817</v>
      </c>
      <c r="N128" s="5" t="s">
        <v>94</v>
      </c>
      <c r="O128" s="9">
        <v>0</v>
      </c>
      <c r="P128" s="9">
        <f t="shared" si="60"/>
        <v>39652902</v>
      </c>
      <c r="Q128" s="5" t="s">
        <v>94</v>
      </c>
      <c r="R128" s="5" t="s">
        <v>94</v>
      </c>
      <c r="S128" s="5" t="s">
        <v>94</v>
      </c>
      <c r="T128" s="5" t="s">
        <v>94</v>
      </c>
      <c r="U128" s="5" t="s">
        <v>94</v>
      </c>
      <c r="V128" s="8" t="s">
        <v>1228</v>
      </c>
      <c r="W128" s="36">
        <v>91135777</v>
      </c>
      <c r="X128" s="36">
        <v>5</v>
      </c>
      <c r="Y128" s="36" t="s">
        <v>219</v>
      </c>
      <c r="Z128" s="10" t="s">
        <v>105</v>
      </c>
      <c r="AA128" s="10" t="s">
        <v>106</v>
      </c>
      <c r="AB128" s="54">
        <v>30031</v>
      </c>
      <c r="AC128" s="33" t="s">
        <v>107</v>
      </c>
      <c r="AD128" s="33" t="s">
        <v>821</v>
      </c>
      <c r="AE128" s="33" t="s">
        <v>1229</v>
      </c>
      <c r="AF128" s="33" t="s">
        <v>125</v>
      </c>
      <c r="AG128" s="33" t="s">
        <v>256</v>
      </c>
      <c r="AH128" s="33" t="s">
        <v>111</v>
      </c>
      <c r="AI128" s="10" t="s">
        <v>1230</v>
      </c>
      <c r="AJ128" s="5">
        <v>3813000</v>
      </c>
      <c r="AK128" s="5" t="s">
        <v>1231</v>
      </c>
      <c r="AL128" s="36" t="s">
        <v>114</v>
      </c>
      <c r="AM128" s="10" t="s">
        <v>1232</v>
      </c>
      <c r="AN128" s="36" t="s">
        <v>135</v>
      </c>
      <c r="AO128" s="60" t="s">
        <v>135</v>
      </c>
      <c r="AP128" s="60" t="s">
        <v>135</v>
      </c>
      <c r="AQ128" s="60" t="s">
        <v>94</v>
      </c>
      <c r="AR128" s="12" t="s">
        <v>1233</v>
      </c>
      <c r="AS128" s="5">
        <v>185</v>
      </c>
      <c r="AT128" s="6">
        <v>44364</v>
      </c>
      <c r="AU128" s="36" t="s">
        <v>94</v>
      </c>
      <c r="AV128" s="38" t="s">
        <v>94</v>
      </c>
      <c r="AW128" s="38" t="s">
        <v>94</v>
      </c>
      <c r="AX128" s="38" t="s">
        <v>94</v>
      </c>
      <c r="AY128" s="57">
        <v>44369</v>
      </c>
      <c r="AZ128" s="57">
        <v>44551</v>
      </c>
      <c r="BA128" s="5" t="s">
        <v>94</v>
      </c>
      <c r="BB128" s="8" t="str">
        <f t="shared" si="31"/>
        <v>DIEGO FERNANDO DIAGAMA CRUZ</v>
      </c>
      <c r="BC128" s="14">
        <f t="shared" si="32"/>
        <v>39652902</v>
      </c>
      <c r="BD128" s="14" t="str">
        <f t="shared" ref="BD128:BE128" si="63">D128</f>
        <v>2 2. Meses</v>
      </c>
      <c r="BE128" s="15">
        <f t="shared" si="63"/>
        <v>6</v>
      </c>
      <c r="BF128" s="9"/>
      <c r="BG128" s="14"/>
      <c r="BH128" s="5"/>
      <c r="BI128" s="5"/>
      <c r="BJ128" s="5"/>
      <c r="BK128" s="14"/>
      <c r="BL128" s="16"/>
      <c r="BM128" s="17">
        <v>1982645</v>
      </c>
      <c r="BN128" s="16">
        <v>19826451</v>
      </c>
      <c r="BO128" s="18"/>
      <c r="BP128" s="18">
        <v>13217634</v>
      </c>
      <c r="BQ128" s="18">
        <v>4626172</v>
      </c>
      <c r="BR128" s="5"/>
      <c r="BS128" s="18"/>
      <c r="BT128" s="5"/>
      <c r="BU128" s="18"/>
      <c r="BV128" s="18"/>
      <c r="BW128" s="5"/>
      <c r="BX128" s="5"/>
      <c r="BY128" s="5"/>
      <c r="BZ128" s="5"/>
      <c r="CA128" s="5"/>
      <c r="CB128" s="16">
        <f t="shared" si="5"/>
        <v>39652902</v>
      </c>
      <c r="CC128" s="19">
        <f t="shared" si="6"/>
        <v>1</v>
      </c>
      <c r="CD128" s="24" t="s">
        <v>117</v>
      </c>
      <c r="CE128" s="72"/>
      <c r="CF128" s="72"/>
      <c r="CG128" s="72"/>
      <c r="CH128" s="72"/>
      <c r="CI128" s="72"/>
      <c r="CJ128" s="25">
        <v>4</v>
      </c>
      <c r="CK128" s="25">
        <v>4</v>
      </c>
      <c r="CL128" s="20" t="s">
        <v>1234</v>
      </c>
      <c r="CM128" s="21">
        <v>44560</v>
      </c>
      <c r="CN128" s="9">
        <v>4626172</v>
      </c>
      <c r="CO128" s="9">
        <f t="shared" si="28"/>
        <v>4626172</v>
      </c>
      <c r="CP128" s="14">
        <f t="shared" si="8"/>
        <v>39652902</v>
      </c>
      <c r="CQ128" s="14">
        <f t="shared" si="9"/>
        <v>0</v>
      </c>
      <c r="CR128" s="5"/>
      <c r="CS128" s="5"/>
      <c r="CT128" s="22"/>
      <c r="CU128" s="22"/>
      <c r="CV128" s="22"/>
      <c r="CW128" s="22"/>
      <c r="CX128" s="22"/>
      <c r="CY128" s="22"/>
      <c r="CZ128" s="22"/>
      <c r="DA128" s="22"/>
      <c r="DB128" s="22"/>
      <c r="DC128" s="22"/>
      <c r="DD128" s="22"/>
      <c r="DE128" s="22"/>
      <c r="DF128" s="22"/>
      <c r="DG128" s="22"/>
      <c r="DH128" s="22"/>
      <c r="DI128" s="22"/>
      <c r="DJ128" s="22"/>
      <c r="DK128" s="22"/>
      <c r="DL128" s="22"/>
      <c r="DM128" s="22"/>
    </row>
    <row r="129" spans="1:117" s="23" customFormat="1" ht="84" customHeight="1">
      <c r="A129" s="5">
        <v>70996</v>
      </c>
      <c r="B129" s="8" t="s">
        <v>1235</v>
      </c>
      <c r="C129" s="5" t="s">
        <v>873</v>
      </c>
      <c r="D129" s="5" t="s">
        <v>428</v>
      </c>
      <c r="E129" s="5">
        <v>10</v>
      </c>
      <c r="F129" s="74">
        <v>13102020208</v>
      </c>
      <c r="G129" s="5" t="s">
        <v>1216</v>
      </c>
      <c r="H129" s="5" t="s">
        <v>94</v>
      </c>
      <c r="I129" s="5">
        <v>178</v>
      </c>
      <c r="J129" s="6">
        <v>44329</v>
      </c>
      <c r="K129" s="5" t="s">
        <v>100</v>
      </c>
      <c r="L129" s="9">
        <v>6477000</v>
      </c>
      <c r="M129" s="9" t="s">
        <v>94</v>
      </c>
      <c r="N129" s="5" t="s">
        <v>94</v>
      </c>
      <c r="O129" s="9">
        <v>0</v>
      </c>
      <c r="P129" s="9">
        <f t="shared" si="60"/>
        <v>6477000</v>
      </c>
      <c r="Q129" s="5" t="s">
        <v>94</v>
      </c>
      <c r="R129" s="5" t="s">
        <v>94</v>
      </c>
      <c r="S129" s="5" t="s">
        <v>94</v>
      </c>
      <c r="T129" s="5" t="s">
        <v>94</v>
      </c>
      <c r="U129" s="5" t="s">
        <v>94</v>
      </c>
      <c r="V129" s="8" t="s">
        <v>1029</v>
      </c>
      <c r="W129" s="36">
        <v>830037946</v>
      </c>
      <c r="X129" s="36">
        <v>3</v>
      </c>
      <c r="Y129" s="36" t="s">
        <v>94</v>
      </c>
      <c r="Z129" s="36" t="s">
        <v>476</v>
      </c>
      <c r="AA129" s="10" t="s">
        <v>1030</v>
      </c>
      <c r="AB129" s="33" t="s">
        <v>94</v>
      </c>
      <c r="AC129" s="33" t="s">
        <v>94</v>
      </c>
      <c r="AD129" s="33" t="s">
        <v>94</v>
      </c>
      <c r="AE129" s="33" t="s">
        <v>94</v>
      </c>
      <c r="AF129" s="33" t="s">
        <v>94</v>
      </c>
      <c r="AG129" s="33" t="s">
        <v>94</v>
      </c>
      <c r="AH129" s="33" t="s">
        <v>94</v>
      </c>
      <c r="AI129" s="10" t="s">
        <v>1031</v>
      </c>
      <c r="AJ129" s="5">
        <v>3813000</v>
      </c>
      <c r="AK129" s="33" t="s">
        <v>1032</v>
      </c>
      <c r="AL129" s="36" t="s">
        <v>94</v>
      </c>
      <c r="AM129" s="10" t="s">
        <v>94</v>
      </c>
      <c r="AN129" s="60" t="s">
        <v>828</v>
      </c>
      <c r="AO129" s="60">
        <v>16991</v>
      </c>
      <c r="AP129" s="60" t="s">
        <v>94</v>
      </c>
      <c r="AQ129" s="60" t="s">
        <v>94</v>
      </c>
      <c r="AR129" s="12" t="s">
        <v>1218</v>
      </c>
      <c r="AS129" s="5">
        <v>187</v>
      </c>
      <c r="AT129" s="6">
        <v>44368</v>
      </c>
      <c r="AU129" s="36" t="s">
        <v>94</v>
      </c>
      <c r="AV129" s="38" t="s">
        <v>94</v>
      </c>
      <c r="AW129" s="38" t="s">
        <v>94</v>
      </c>
      <c r="AX129" s="38" t="s">
        <v>94</v>
      </c>
      <c r="AY129" s="57">
        <v>44364</v>
      </c>
      <c r="AZ129" s="73">
        <v>44376</v>
      </c>
      <c r="BA129" s="5" t="s">
        <v>94</v>
      </c>
      <c r="BB129" s="8" t="str">
        <f t="shared" si="31"/>
        <v>PANAMERICANA LIBRERÍA Y PAPELERÍA S.A.</v>
      </c>
      <c r="BC129" s="14">
        <f t="shared" si="32"/>
        <v>6477000</v>
      </c>
      <c r="BD129" s="14" t="str">
        <f t="shared" ref="BD129:BE129" si="64">D129</f>
        <v xml:space="preserve">1.1 Dias </v>
      </c>
      <c r="BE129" s="15">
        <f t="shared" si="64"/>
        <v>10</v>
      </c>
      <c r="BF129" s="9"/>
      <c r="BG129" s="14"/>
      <c r="BH129" s="5"/>
      <c r="BI129" s="5"/>
      <c r="BJ129" s="5"/>
      <c r="BK129" s="40"/>
      <c r="BL129" s="16">
        <v>6477000</v>
      </c>
      <c r="BM129" s="5"/>
      <c r="BN129" s="16"/>
      <c r="BO129" s="18"/>
      <c r="BP129" s="18">
        <v>0</v>
      </c>
      <c r="BQ129" s="18">
        <v>0</v>
      </c>
      <c r="BR129" s="5"/>
      <c r="BS129" s="18"/>
      <c r="BT129" s="5"/>
      <c r="BU129" s="18"/>
      <c r="BV129" s="18"/>
      <c r="BW129" s="5"/>
      <c r="BX129" s="5"/>
      <c r="BY129" s="5"/>
      <c r="BZ129" s="5"/>
      <c r="CA129" s="5"/>
      <c r="CB129" s="16">
        <f t="shared" si="5"/>
        <v>6477000</v>
      </c>
      <c r="CC129" s="19">
        <f t="shared" si="6"/>
        <v>1</v>
      </c>
      <c r="CD129" s="24" t="s">
        <v>117</v>
      </c>
      <c r="CE129" s="72"/>
      <c r="CF129" s="72"/>
      <c r="CG129" s="72"/>
      <c r="CH129" s="72"/>
      <c r="CI129" s="72"/>
      <c r="CJ129" s="72">
        <v>11</v>
      </c>
      <c r="CK129" s="72">
        <v>1</v>
      </c>
      <c r="CL129" s="20" t="e">
        <v>#N/A</v>
      </c>
      <c r="CM129" s="21" t="e">
        <v>#N/A</v>
      </c>
      <c r="CN129" s="9">
        <v>0</v>
      </c>
      <c r="CO129" s="9">
        <f t="shared" si="28"/>
        <v>0</v>
      </c>
      <c r="CP129" s="14">
        <f t="shared" si="8"/>
        <v>6477000</v>
      </c>
      <c r="CQ129" s="14">
        <f t="shared" si="9"/>
        <v>0</v>
      </c>
      <c r="CR129" s="5"/>
      <c r="CS129" s="5"/>
      <c r="CT129" s="22"/>
      <c r="CU129" s="22"/>
      <c r="CV129" s="22"/>
      <c r="CW129" s="22"/>
      <c r="CX129" s="22"/>
      <c r="CY129" s="22"/>
      <c r="CZ129" s="22"/>
      <c r="DA129" s="22"/>
      <c r="DB129" s="22"/>
      <c r="DC129" s="22"/>
      <c r="DD129" s="22"/>
      <c r="DE129" s="22"/>
      <c r="DF129" s="22"/>
      <c r="DG129" s="22"/>
      <c r="DH129" s="22"/>
      <c r="DI129" s="22"/>
      <c r="DJ129" s="22"/>
      <c r="DK129" s="22"/>
      <c r="DL129" s="22"/>
      <c r="DM129" s="31"/>
    </row>
    <row r="130" spans="1:117" s="23" customFormat="1" ht="84" customHeight="1">
      <c r="A130" s="5">
        <v>71455</v>
      </c>
      <c r="B130" s="8" t="s">
        <v>1236</v>
      </c>
      <c r="C130" s="5" t="s">
        <v>873</v>
      </c>
      <c r="D130" s="5" t="s">
        <v>1165</v>
      </c>
      <c r="E130" s="5">
        <v>1</v>
      </c>
      <c r="F130" s="74">
        <v>131020202030404</v>
      </c>
      <c r="G130" s="5" t="s">
        <v>1237</v>
      </c>
      <c r="H130" s="5" t="s">
        <v>94</v>
      </c>
      <c r="I130" s="5">
        <v>189</v>
      </c>
      <c r="J130" s="6">
        <v>44349</v>
      </c>
      <c r="K130" s="5" t="s">
        <v>100</v>
      </c>
      <c r="L130" s="9">
        <v>201523590</v>
      </c>
      <c r="M130" s="9" t="s">
        <v>94</v>
      </c>
      <c r="N130" s="5" t="s">
        <v>94</v>
      </c>
      <c r="O130" s="9">
        <v>0</v>
      </c>
      <c r="P130" s="9">
        <f t="shared" si="60"/>
        <v>201523590</v>
      </c>
      <c r="Q130" s="5" t="s">
        <v>94</v>
      </c>
      <c r="R130" s="5" t="s">
        <v>94</v>
      </c>
      <c r="S130" s="5" t="s">
        <v>94</v>
      </c>
      <c r="T130" s="5" t="s">
        <v>94</v>
      </c>
      <c r="U130" s="5" t="s">
        <v>94</v>
      </c>
      <c r="V130" s="8" t="s">
        <v>1238</v>
      </c>
      <c r="W130" s="36">
        <v>830077380</v>
      </c>
      <c r="X130" s="36">
        <v>6</v>
      </c>
      <c r="Y130" s="36" t="s">
        <v>94</v>
      </c>
      <c r="Z130" s="36" t="s">
        <v>476</v>
      </c>
      <c r="AA130" s="10" t="s">
        <v>477</v>
      </c>
      <c r="AB130" s="33" t="s">
        <v>94</v>
      </c>
      <c r="AC130" s="33" t="s">
        <v>94</v>
      </c>
      <c r="AD130" s="33" t="s">
        <v>94</v>
      </c>
      <c r="AE130" s="33" t="s">
        <v>94</v>
      </c>
      <c r="AF130" s="33" t="s">
        <v>94</v>
      </c>
      <c r="AG130" s="33" t="s">
        <v>94</v>
      </c>
      <c r="AH130" s="33" t="s">
        <v>94</v>
      </c>
      <c r="AI130" s="10" t="s">
        <v>1239</v>
      </c>
      <c r="AJ130" s="5">
        <v>3813000</v>
      </c>
      <c r="AK130" s="5" t="s">
        <v>1240</v>
      </c>
      <c r="AL130" s="36" t="s">
        <v>94</v>
      </c>
      <c r="AM130" s="10" t="s">
        <v>94</v>
      </c>
      <c r="AN130" s="36" t="s">
        <v>828</v>
      </c>
      <c r="AO130" s="60">
        <v>34788</v>
      </c>
      <c r="AP130" s="60" t="s">
        <v>94</v>
      </c>
      <c r="AQ130" s="60" t="s">
        <v>94</v>
      </c>
      <c r="AR130" s="12" t="s">
        <v>1241</v>
      </c>
      <c r="AS130" s="5">
        <v>204</v>
      </c>
      <c r="AT130" s="6">
        <v>44376</v>
      </c>
      <c r="AU130" s="5" t="s">
        <v>94</v>
      </c>
      <c r="AV130" s="38" t="s">
        <v>94</v>
      </c>
      <c r="AW130" s="38" t="s">
        <v>94</v>
      </c>
      <c r="AX130" s="38" t="s">
        <v>94</v>
      </c>
      <c r="AY130" s="73">
        <v>44405</v>
      </c>
      <c r="AZ130" s="73">
        <v>44769</v>
      </c>
      <c r="BA130" s="5" t="s">
        <v>94</v>
      </c>
      <c r="BB130" s="8" t="str">
        <f t="shared" si="31"/>
        <v>EFORCERS S.A.S</v>
      </c>
      <c r="BC130" s="14">
        <f t="shared" si="32"/>
        <v>201523590</v>
      </c>
      <c r="BD130" s="14" t="str">
        <f t="shared" ref="BD130:BE130" si="65">D130</f>
        <v>3 3. Años</v>
      </c>
      <c r="BE130" s="15">
        <f t="shared" si="65"/>
        <v>1</v>
      </c>
      <c r="BF130" s="9"/>
      <c r="BG130" s="14"/>
      <c r="BH130" s="5"/>
      <c r="BI130" s="5"/>
      <c r="BJ130" s="5"/>
      <c r="BK130" s="40"/>
      <c r="BL130" s="16">
        <v>201523589</v>
      </c>
      <c r="BM130" s="5"/>
      <c r="BN130" s="16"/>
      <c r="BO130" s="18"/>
      <c r="BP130" s="18">
        <v>0</v>
      </c>
      <c r="BQ130" s="18">
        <v>0</v>
      </c>
      <c r="BR130" s="5"/>
      <c r="BS130" s="18"/>
      <c r="BT130" s="5"/>
      <c r="BU130" s="18"/>
      <c r="BV130" s="18"/>
      <c r="BW130" s="5"/>
      <c r="BX130" s="5"/>
      <c r="BY130" s="5"/>
      <c r="BZ130" s="5"/>
      <c r="CA130" s="5"/>
      <c r="CB130" s="16">
        <f t="shared" si="5"/>
        <v>201523589</v>
      </c>
      <c r="CC130" s="19">
        <f t="shared" si="6"/>
        <v>0.99999999503780179</v>
      </c>
      <c r="CD130" s="24" t="s">
        <v>861</v>
      </c>
      <c r="CE130" s="72"/>
      <c r="CF130" s="72"/>
      <c r="CG130" s="72"/>
      <c r="CH130" s="72"/>
      <c r="CI130" s="72"/>
      <c r="CJ130" s="72">
        <v>11</v>
      </c>
      <c r="CK130" s="72">
        <v>1</v>
      </c>
      <c r="CL130" s="20" t="e">
        <v>#N/A</v>
      </c>
      <c r="CM130" s="21" t="e">
        <v>#N/A</v>
      </c>
      <c r="CN130" s="9">
        <v>0</v>
      </c>
      <c r="CO130" s="9">
        <f t="shared" si="28"/>
        <v>0</v>
      </c>
      <c r="CP130" s="14">
        <f t="shared" si="8"/>
        <v>201523589</v>
      </c>
      <c r="CQ130" s="14">
        <f t="shared" si="9"/>
        <v>1</v>
      </c>
      <c r="CR130" s="5"/>
      <c r="CS130" s="5"/>
      <c r="CT130" s="22"/>
      <c r="CU130" s="22"/>
      <c r="CV130" s="22"/>
      <c r="CW130" s="22"/>
      <c r="CX130" s="22"/>
      <c r="CY130" s="22"/>
      <c r="CZ130" s="22"/>
      <c r="DA130" s="22"/>
      <c r="DB130" s="22"/>
      <c r="DC130" s="22"/>
      <c r="DD130" s="22"/>
      <c r="DE130" s="22"/>
      <c r="DF130" s="22"/>
      <c r="DG130" s="22"/>
      <c r="DH130" s="22"/>
      <c r="DI130" s="22"/>
      <c r="DJ130" s="22"/>
      <c r="DK130" s="22"/>
      <c r="DL130" s="22"/>
      <c r="DM130" s="31"/>
    </row>
    <row r="131" spans="1:117" s="23" customFormat="1" ht="74.25" customHeight="1">
      <c r="A131" s="53" t="s">
        <v>1242</v>
      </c>
      <c r="B131" s="8" t="s">
        <v>1243</v>
      </c>
      <c r="C131" s="5" t="s">
        <v>873</v>
      </c>
      <c r="D131" s="5" t="s">
        <v>428</v>
      </c>
      <c r="E131" s="5">
        <v>165</v>
      </c>
      <c r="F131" s="74" t="s">
        <v>149</v>
      </c>
      <c r="G131" s="5" t="s">
        <v>150</v>
      </c>
      <c r="H131" s="5">
        <v>1082001042</v>
      </c>
      <c r="I131" s="5">
        <v>165</v>
      </c>
      <c r="J131" s="6">
        <v>44312</v>
      </c>
      <c r="K131" s="5" t="s">
        <v>123</v>
      </c>
      <c r="L131" s="9">
        <v>190000000</v>
      </c>
      <c r="M131" s="9" t="s">
        <v>94</v>
      </c>
      <c r="N131" s="5" t="s">
        <v>94</v>
      </c>
      <c r="O131" s="9">
        <v>0</v>
      </c>
      <c r="P131" s="9">
        <f t="shared" ref="P131:P132" si="66">L131+O131</f>
        <v>190000000</v>
      </c>
      <c r="Q131" s="5" t="s">
        <v>1244</v>
      </c>
      <c r="R131" s="6">
        <v>44560</v>
      </c>
      <c r="S131" s="5" t="s">
        <v>1245</v>
      </c>
      <c r="T131" s="5" t="s">
        <v>94</v>
      </c>
      <c r="U131" s="5" t="s">
        <v>94</v>
      </c>
      <c r="V131" s="8" t="s">
        <v>1246</v>
      </c>
      <c r="W131" s="36">
        <v>80222117</v>
      </c>
      <c r="X131" s="36">
        <v>7</v>
      </c>
      <c r="Y131" s="36" t="s">
        <v>94</v>
      </c>
      <c r="Z131" s="10" t="s">
        <v>105</v>
      </c>
      <c r="AA131" s="10" t="s">
        <v>106</v>
      </c>
      <c r="AB131" s="33" t="s">
        <v>94</v>
      </c>
      <c r="AC131" s="33" t="s">
        <v>94</v>
      </c>
      <c r="AD131" s="33" t="s">
        <v>94</v>
      </c>
      <c r="AE131" s="33" t="s">
        <v>94</v>
      </c>
      <c r="AF131" s="33" t="s">
        <v>94</v>
      </c>
      <c r="AG131" s="33" t="s">
        <v>94</v>
      </c>
      <c r="AH131" s="33" t="s">
        <v>94</v>
      </c>
      <c r="AI131" s="10" t="s">
        <v>1247</v>
      </c>
      <c r="AJ131" s="5">
        <v>3813000</v>
      </c>
      <c r="AK131" s="7" t="s">
        <v>1248</v>
      </c>
      <c r="AL131" s="36" t="s">
        <v>94</v>
      </c>
      <c r="AM131" s="10" t="s">
        <v>94</v>
      </c>
      <c r="AN131" s="36" t="s">
        <v>828</v>
      </c>
      <c r="AO131" s="60">
        <v>61297</v>
      </c>
      <c r="AP131" s="60" t="s">
        <v>94</v>
      </c>
      <c r="AQ131" s="60" t="s">
        <v>828</v>
      </c>
      <c r="AR131" s="12" t="s">
        <v>1249</v>
      </c>
      <c r="AS131" s="5">
        <v>206</v>
      </c>
      <c r="AT131" s="6">
        <v>44386</v>
      </c>
      <c r="AU131" s="36" t="s">
        <v>94</v>
      </c>
      <c r="AV131" s="38" t="s">
        <v>94</v>
      </c>
      <c r="AW131" s="38" t="s">
        <v>94</v>
      </c>
      <c r="AX131" s="38" t="s">
        <v>94</v>
      </c>
      <c r="AY131" s="57">
        <v>44393</v>
      </c>
      <c r="AZ131" s="57">
        <v>44650</v>
      </c>
      <c r="BA131" s="5" t="s">
        <v>94</v>
      </c>
      <c r="BB131" s="8" t="str">
        <f t="shared" ref="BB131:BB162" si="67">V131</f>
        <v>MIGUEL ANGEL VALLEJO BURGOS</v>
      </c>
      <c r="BC131" s="14">
        <f t="shared" ref="BC131:BC162" si="68">P131</f>
        <v>190000000</v>
      </c>
      <c r="BD131" s="14" t="str">
        <f t="shared" ref="BD131:BE131" si="69">D131</f>
        <v xml:space="preserve">1.1 Dias </v>
      </c>
      <c r="BE131" s="15">
        <f t="shared" si="69"/>
        <v>165</v>
      </c>
      <c r="BF131" s="9"/>
      <c r="BG131" s="14"/>
      <c r="BH131" s="5"/>
      <c r="BI131" s="5"/>
      <c r="BJ131" s="5"/>
      <c r="BK131" s="5"/>
      <c r="BL131" s="16"/>
      <c r="BM131" s="5"/>
      <c r="BN131" s="16"/>
      <c r="BO131" s="18"/>
      <c r="BP131" s="18">
        <v>83176761</v>
      </c>
      <c r="BQ131" s="18">
        <v>0</v>
      </c>
      <c r="BR131" s="18">
        <v>57352631</v>
      </c>
      <c r="BS131" s="18"/>
      <c r="BT131" s="5"/>
      <c r="BU131" s="18"/>
      <c r="BV131" s="18"/>
      <c r="BW131" s="5"/>
      <c r="BX131" s="5"/>
      <c r="BY131" s="5"/>
      <c r="BZ131" s="10">
        <v>7786769</v>
      </c>
      <c r="CA131" s="5"/>
      <c r="CB131" s="16">
        <f t="shared" si="5"/>
        <v>148316161</v>
      </c>
      <c r="CC131" s="19">
        <f t="shared" si="6"/>
        <v>0.78061137368421052</v>
      </c>
      <c r="CD131" s="24" t="s">
        <v>861</v>
      </c>
      <c r="CE131" s="72"/>
      <c r="CF131" s="72"/>
      <c r="CG131" s="72"/>
      <c r="CH131" s="72"/>
      <c r="CI131" s="72"/>
      <c r="CJ131" s="35">
        <v>11</v>
      </c>
      <c r="CK131" s="35">
        <v>3</v>
      </c>
      <c r="CL131" s="20">
        <v>3000791680</v>
      </c>
      <c r="CM131" s="21">
        <v>44840</v>
      </c>
      <c r="CN131" s="9">
        <v>7786769</v>
      </c>
      <c r="CO131" s="9">
        <f t="shared" si="28"/>
        <v>7786769</v>
      </c>
      <c r="CP131" s="14">
        <f t="shared" si="8"/>
        <v>148316161</v>
      </c>
      <c r="CQ131" s="14">
        <f t="shared" si="9"/>
        <v>41683839</v>
      </c>
      <c r="CR131" s="5"/>
      <c r="CS131" s="5"/>
      <c r="CT131" s="22"/>
      <c r="CU131" s="22"/>
      <c r="CV131" s="22"/>
      <c r="CW131" s="22"/>
      <c r="CX131" s="22"/>
      <c r="CY131" s="22"/>
      <c r="CZ131" s="22"/>
      <c r="DA131" s="22"/>
      <c r="DB131" s="22"/>
      <c r="DC131" s="22"/>
      <c r="DD131" s="22"/>
      <c r="DE131" s="22"/>
      <c r="DF131" s="22"/>
      <c r="DG131" s="22"/>
      <c r="DH131" s="22"/>
      <c r="DI131" s="22"/>
      <c r="DJ131" s="22"/>
      <c r="DK131" s="22"/>
      <c r="DL131" s="22"/>
      <c r="DM131" s="31"/>
    </row>
    <row r="132" spans="1:117" s="23" customFormat="1" ht="72" customHeight="1">
      <c r="A132" s="5" t="s">
        <v>1250</v>
      </c>
      <c r="B132" s="8" t="s">
        <v>1251</v>
      </c>
      <c r="C132" s="5" t="s">
        <v>97</v>
      </c>
      <c r="D132" s="5" t="s">
        <v>428</v>
      </c>
      <c r="E132" s="5">
        <v>45</v>
      </c>
      <c r="F132" s="74" t="s">
        <v>298</v>
      </c>
      <c r="G132" s="5" t="s">
        <v>299</v>
      </c>
      <c r="H132" s="5">
        <v>1082001052</v>
      </c>
      <c r="I132" s="5">
        <v>190</v>
      </c>
      <c r="J132" s="6">
        <v>44350</v>
      </c>
      <c r="K132" s="5" t="s">
        <v>123</v>
      </c>
      <c r="L132" s="9">
        <v>11014695</v>
      </c>
      <c r="M132" s="9">
        <v>7343130</v>
      </c>
      <c r="N132" s="5" t="s">
        <v>94</v>
      </c>
      <c r="O132" s="9">
        <v>0</v>
      </c>
      <c r="P132" s="9">
        <f t="shared" si="66"/>
        <v>11014695</v>
      </c>
      <c r="Q132" s="5" t="s">
        <v>94</v>
      </c>
      <c r="R132" s="5" t="s">
        <v>94</v>
      </c>
      <c r="S132" s="5" t="s">
        <v>94</v>
      </c>
      <c r="T132" s="5" t="s">
        <v>94</v>
      </c>
      <c r="U132" s="5" t="s">
        <v>94</v>
      </c>
      <c r="V132" s="8" t="s">
        <v>906</v>
      </c>
      <c r="W132" s="36">
        <v>32837114</v>
      </c>
      <c r="X132" s="36">
        <v>0</v>
      </c>
      <c r="Y132" s="36" t="s">
        <v>104</v>
      </c>
      <c r="Z132" s="10" t="s">
        <v>105</v>
      </c>
      <c r="AA132" s="10" t="s">
        <v>106</v>
      </c>
      <c r="AB132" s="56">
        <v>30287</v>
      </c>
      <c r="AC132" s="33" t="s">
        <v>107</v>
      </c>
      <c r="AD132" s="33" t="s">
        <v>502</v>
      </c>
      <c r="AE132" s="33" t="s">
        <v>908</v>
      </c>
      <c r="AF132" s="33" t="s">
        <v>153</v>
      </c>
      <c r="AG132" s="33" t="s">
        <v>732</v>
      </c>
      <c r="AH132" s="33" t="s">
        <v>111</v>
      </c>
      <c r="AI132" s="10" t="s">
        <v>909</v>
      </c>
      <c r="AJ132" s="5">
        <v>3813000</v>
      </c>
      <c r="AK132" s="33" t="s">
        <v>910</v>
      </c>
      <c r="AL132" s="36" t="s">
        <v>761</v>
      </c>
      <c r="AM132" s="36" t="s">
        <v>597</v>
      </c>
      <c r="AN132" s="36" t="s">
        <v>135</v>
      </c>
      <c r="AO132" s="60" t="s">
        <v>135</v>
      </c>
      <c r="AP132" s="60" t="s">
        <v>135</v>
      </c>
      <c r="AQ132" s="60" t="s">
        <v>135</v>
      </c>
      <c r="AR132" s="12" t="s">
        <v>1252</v>
      </c>
      <c r="AS132" s="5">
        <v>211</v>
      </c>
      <c r="AT132" s="6">
        <v>44389</v>
      </c>
      <c r="AU132" s="36" t="s">
        <v>94</v>
      </c>
      <c r="AV132" s="38" t="s">
        <v>94</v>
      </c>
      <c r="AW132" s="38" t="s">
        <v>94</v>
      </c>
      <c r="AX132" s="38" t="s">
        <v>94</v>
      </c>
      <c r="AY132" s="57">
        <v>44390</v>
      </c>
      <c r="AZ132" s="57">
        <v>44435</v>
      </c>
      <c r="BA132" s="5" t="s">
        <v>94</v>
      </c>
      <c r="BB132" s="8" t="str">
        <f t="shared" si="67"/>
        <v xml:space="preserve">MILENA DEL CARMEN PULIDO ORELLANO </v>
      </c>
      <c r="BC132" s="14">
        <f t="shared" si="68"/>
        <v>11014695</v>
      </c>
      <c r="BD132" s="14" t="str">
        <f t="shared" ref="BD132:BE132" si="70">D132</f>
        <v xml:space="preserve">1.1 Dias </v>
      </c>
      <c r="BE132" s="15">
        <f t="shared" si="70"/>
        <v>45</v>
      </c>
      <c r="BF132" s="9"/>
      <c r="BG132" s="14"/>
      <c r="BH132" s="5"/>
      <c r="BI132" s="5"/>
      <c r="BJ132" s="5"/>
      <c r="BK132" s="5"/>
      <c r="BL132" s="16">
        <v>4405878</v>
      </c>
      <c r="BM132" s="17">
        <v>6608817</v>
      </c>
      <c r="BN132" s="16"/>
      <c r="BO132" s="18"/>
      <c r="BP132" s="18">
        <v>0</v>
      </c>
      <c r="BQ132" s="18">
        <v>0</v>
      </c>
      <c r="BR132" s="5"/>
      <c r="BS132" s="18"/>
      <c r="BT132" s="5"/>
      <c r="BU132" s="18"/>
      <c r="BV132" s="18"/>
      <c r="BW132" s="5"/>
      <c r="BX132" s="5"/>
      <c r="BY132" s="5"/>
      <c r="BZ132" s="5"/>
      <c r="CA132" s="5"/>
      <c r="CB132" s="16">
        <f t="shared" si="5"/>
        <v>11014695</v>
      </c>
      <c r="CC132" s="19">
        <f t="shared" si="6"/>
        <v>1</v>
      </c>
      <c r="CD132" s="24" t="s">
        <v>117</v>
      </c>
      <c r="CE132" s="72"/>
      <c r="CF132" s="72"/>
      <c r="CG132" s="72"/>
      <c r="CH132" s="72"/>
      <c r="CI132" s="72"/>
      <c r="CJ132" s="72">
        <v>11</v>
      </c>
      <c r="CK132" s="72">
        <v>2</v>
      </c>
      <c r="CL132" s="20" t="e">
        <v>#N/A</v>
      </c>
      <c r="CM132" s="21" t="e">
        <v>#N/A</v>
      </c>
      <c r="CN132" s="9">
        <v>0</v>
      </c>
      <c r="CO132" s="9">
        <f t="shared" si="28"/>
        <v>0</v>
      </c>
      <c r="CP132" s="14">
        <f t="shared" si="8"/>
        <v>11014695</v>
      </c>
      <c r="CQ132" s="14">
        <f t="shared" si="9"/>
        <v>0</v>
      </c>
      <c r="CR132" s="5"/>
      <c r="CS132" s="5"/>
      <c r="CT132" s="22"/>
      <c r="CU132" s="22"/>
      <c r="CV132" s="22"/>
      <c r="CW132" s="22"/>
      <c r="CX132" s="22"/>
      <c r="CY132" s="22"/>
      <c r="CZ132" s="22"/>
      <c r="DA132" s="22"/>
      <c r="DB132" s="22"/>
      <c r="DC132" s="22"/>
      <c r="DD132" s="22"/>
      <c r="DE132" s="22"/>
      <c r="DF132" s="22"/>
      <c r="DG132" s="22"/>
      <c r="DH132" s="22"/>
      <c r="DI132" s="22"/>
      <c r="DJ132" s="22"/>
      <c r="DK132" s="22"/>
      <c r="DL132" s="22"/>
      <c r="DM132" s="31"/>
    </row>
    <row r="133" spans="1:117" s="23" customFormat="1" ht="112.5" customHeight="1">
      <c r="A133" s="5" t="s">
        <v>1253</v>
      </c>
      <c r="B133" s="8" t="s">
        <v>1254</v>
      </c>
      <c r="C133" s="5" t="s">
        <v>97</v>
      </c>
      <c r="D133" s="5" t="s">
        <v>428</v>
      </c>
      <c r="E133" s="5">
        <v>165</v>
      </c>
      <c r="F133" s="74">
        <v>131020202030203</v>
      </c>
      <c r="G133" s="5" t="s">
        <v>99</v>
      </c>
      <c r="H133" s="5" t="s">
        <v>94</v>
      </c>
      <c r="I133" s="5">
        <v>211</v>
      </c>
      <c r="J133" s="6">
        <v>44377</v>
      </c>
      <c r="K133" s="5" t="s">
        <v>100</v>
      </c>
      <c r="L133" s="9">
        <v>44425936</v>
      </c>
      <c r="M133" s="9">
        <v>8077443</v>
      </c>
      <c r="N133" s="5" t="s">
        <v>94</v>
      </c>
      <c r="O133" s="9">
        <v>0</v>
      </c>
      <c r="P133" s="9">
        <f t="shared" ref="P133:P164" si="71">L133+O133</f>
        <v>44425936</v>
      </c>
      <c r="Q133" s="5" t="s">
        <v>94</v>
      </c>
      <c r="R133" s="5" t="s">
        <v>94</v>
      </c>
      <c r="S133" s="5" t="s">
        <v>94</v>
      </c>
      <c r="T133" s="5" t="s">
        <v>94</v>
      </c>
      <c r="U133" s="5" t="s">
        <v>94</v>
      </c>
      <c r="V133" s="8" t="s">
        <v>1137</v>
      </c>
      <c r="W133" s="36">
        <v>52697802</v>
      </c>
      <c r="X133" s="36">
        <v>0</v>
      </c>
      <c r="Y133" s="36" t="s">
        <v>104</v>
      </c>
      <c r="Z133" s="10" t="s">
        <v>105</v>
      </c>
      <c r="AA133" s="10" t="s">
        <v>106</v>
      </c>
      <c r="AB133" s="56">
        <v>29381</v>
      </c>
      <c r="AC133" s="33" t="s">
        <v>107</v>
      </c>
      <c r="AD133" s="33" t="s">
        <v>163</v>
      </c>
      <c r="AE133" s="33" t="s">
        <v>108</v>
      </c>
      <c r="AF133" s="33" t="s">
        <v>706</v>
      </c>
      <c r="AG133" s="33" t="s">
        <v>140</v>
      </c>
      <c r="AH133" s="33" t="s">
        <v>111</v>
      </c>
      <c r="AI133" s="10" t="s">
        <v>1255</v>
      </c>
      <c r="AJ133" s="5">
        <v>3813000</v>
      </c>
      <c r="AK133" s="5" t="s">
        <v>1256</v>
      </c>
      <c r="AL133" s="36" t="s">
        <v>1257</v>
      </c>
      <c r="AM133" s="36" t="s">
        <v>470</v>
      </c>
      <c r="AN133" s="36" t="s">
        <v>94</v>
      </c>
      <c r="AO133" s="60" t="s">
        <v>94</v>
      </c>
      <c r="AP133" s="60" t="s">
        <v>94</v>
      </c>
      <c r="AQ133" s="60" t="s">
        <v>135</v>
      </c>
      <c r="AR133" s="12" t="s">
        <v>1258</v>
      </c>
      <c r="AS133" s="5">
        <v>212</v>
      </c>
      <c r="AT133" s="6">
        <v>44392</v>
      </c>
      <c r="AU133" s="10" t="s">
        <v>94</v>
      </c>
      <c r="AV133" s="38" t="s">
        <v>94</v>
      </c>
      <c r="AW133" s="38" t="s">
        <v>94</v>
      </c>
      <c r="AX133" s="38" t="s">
        <v>94</v>
      </c>
      <c r="AY133" s="57">
        <v>44392</v>
      </c>
      <c r="AZ133" s="57">
        <v>44559</v>
      </c>
      <c r="BA133" s="5" t="s">
        <v>94</v>
      </c>
      <c r="BB133" s="8" t="str">
        <f t="shared" si="67"/>
        <v>GINA CATHERINE VANEGAS SOLANO</v>
      </c>
      <c r="BC133" s="14">
        <f t="shared" si="68"/>
        <v>44425936</v>
      </c>
      <c r="BD133" s="14" t="str">
        <f t="shared" ref="BD133:BE133" si="72">D133</f>
        <v xml:space="preserve">1.1 Dias </v>
      </c>
      <c r="BE133" s="15">
        <f t="shared" si="72"/>
        <v>165</v>
      </c>
      <c r="BF133" s="9"/>
      <c r="BG133" s="14"/>
      <c r="BH133" s="5"/>
      <c r="BI133" s="5"/>
      <c r="BJ133" s="5"/>
      <c r="BK133" s="5"/>
      <c r="BL133" s="16">
        <v>4307970</v>
      </c>
      <c r="BM133" s="17">
        <v>8077443</v>
      </c>
      <c r="BN133" s="16">
        <v>8077443</v>
      </c>
      <c r="BO133" s="18">
        <v>8077443</v>
      </c>
      <c r="BP133" s="18">
        <f>8077443+7808194</f>
        <v>15885637</v>
      </c>
      <c r="BQ133" s="18">
        <v>0</v>
      </c>
      <c r="BR133" s="5"/>
      <c r="BS133" s="18"/>
      <c r="BT133" s="5"/>
      <c r="BU133" s="18"/>
      <c r="BV133" s="18"/>
      <c r="BW133" s="5"/>
      <c r="BX133" s="5"/>
      <c r="BY133" s="5"/>
      <c r="BZ133" s="5"/>
      <c r="CA133" s="5"/>
      <c r="CB133" s="16">
        <f t="shared" si="5"/>
        <v>44425936</v>
      </c>
      <c r="CC133" s="19">
        <f t="shared" si="6"/>
        <v>1</v>
      </c>
      <c r="CD133" s="24" t="s">
        <v>117</v>
      </c>
      <c r="CE133" s="72"/>
      <c r="CF133" s="72"/>
      <c r="CG133" s="72"/>
      <c r="CH133" s="72"/>
      <c r="CI133" s="72"/>
      <c r="CJ133" s="72">
        <v>6</v>
      </c>
      <c r="CK133" s="25">
        <v>6</v>
      </c>
      <c r="CL133" s="20" t="s">
        <v>1259</v>
      </c>
      <c r="CM133" s="21">
        <v>44554</v>
      </c>
      <c r="CN133" s="9">
        <v>7808194</v>
      </c>
      <c r="CO133" s="9">
        <f t="shared" si="28"/>
        <v>7808194</v>
      </c>
      <c r="CP133" s="14">
        <f t="shared" si="8"/>
        <v>44425936</v>
      </c>
      <c r="CQ133" s="14">
        <f t="shared" si="9"/>
        <v>0</v>
      </c>
      <c r="CR133" s="5"/>
      <c r="CS133" s="5"/>
      <c r="CT133" s="22"/>
      <c r="CU133" s="22"/>
      <c r="CV133" s="22"/>
      <c r="CW133" s="22"/>
      <c r="CX133" s="22"/>
      <c r="CY133" s="22"/>
      <c r="CZ133" s="22"/>
      <c r="DA133" s="22"/>
      <c r="DB133" s="22"/>
      <c r="DC133" s="22"/>
      <c r="DD133" s="22"/>
      <c r="DE133" s="22"/>
      <c r="DF133" s="22"/>
      <c r="DG133" s="22"/>
      <c r="DH133" s="22"/>
      <c r="DI133" s="22"/>
      <c r="DJ133" s="22"/>
      <c r="DK133" s="22"/>
      <c r="DL133" s="22"/>
      <c r="DM133" s="22"/>
    </row>
    <row r="134" spans="1:117" s="23" customFormat="1" ht="72" customHeight="1">
      <c r="A134" s="5" t="s">
        <v>1260</v>
      </c>
      <c r="B134" s="8" t="s">
        <v>1261</v>
      </c>
      <c r="C134" s="5" t="s">
        <v>97</v>
      </c>
      <c r="D134" s="5" t="s">
        <v>98</v>
      </c>
      <c r="E134" s="5">
        <v>5</v>
      </c>
      <c r="F134" s="74" t="s">
        <v>149</v>
      </c>
      <c r="G134" s="5" t="s">
        <v>150</v>
      </c>
      <c r="H134" s="5">
        <v>1082001052</v>
      </c>
      <c r="I134" s="5">
        <v>218</v>
      </c>
      <c r="J134" s="6">
        <v>44386</v>
      </c>
      <c r="K134" s="5" t="s">
        <v>123</v>
      </c>
      <c r="L134" s="9">
        <v>29372520</v>
      </c>
      <c r="M134" s="9">
        <v>5874504</v>
      </c>
      <c r="N134" s="5" t="s">
        <v>94</v>
      </c>
      <c r="O134" s="9">
        <v>0</v>
      </c>
      <c r="P134" s="9">
        <f t="shared" si="71"/>
        <v>29372520</v>
      </c>
      <c r="Q134" s="5" t="s">
        <v>94</v>
      </c>
      <c r="R134" s="5" t="s">
        <v>94</v>
      </c>
      <c r="S134" s="5" t="s">
        <v>94</v>
      </c>
      <c r="T134" s="5" t="s">
        <v>94</v>
      </c>
      <c r="U134" s="5" t="s">
        <v>94</v>
      </c>
      <c r="V134" s="8" t="s">
        <v>1262</v>
      </c>
      <c r="W134" s="36">
        <v>1110461441</v>
      </c>
      <c r="X134" s="36">
        <v>2</v>
      </c>
      <c r="Y134" s="36" t="s">
        <v>219</v>
      </c>
      <c r="Z134" s="10" t="s">
        <v>105</v>
      </c>
      <c r="AA134" s="10" t="s">
        <v>106</v>
      </c>
      <c r="AB134" s="56">
        <v>31969</v>
      </c>
      <c r="AC134" s="33" t="s">
        <v>107</v>
      </c>
      <c r="AD134" s="33" t="s">
        <v>138</v>
      </c>
      <c r="AE134" s="33" t="s">
        <v>439</v>
      </c>
      <c r="AF134" s="33" t="s">
        <v>174</v>
      </c>
      <c r="AG134" s="33" t="s">
        <v>1195</v>
      </c>
      <c r="AH134" s="33" t="s">
        <v>593</v>
      </c>
      <c r="AI134" s="10" t="s">
        <v>1263</v>
      </c>
      <c r="AJ134" s="5">
        <v>3813000</v>
      </c>
      <c r="AK134" s="5" t="s">
        <v>1264</v>
      </c>
      <c r="AL134" s="36" t="s">
        <v>313</v>
      </c>
      <c r="AM134" s="36" t="s">
        <v>224</v>
      </c>
      <c r="AN134" s="36" t="s">
        <v>94</v>
      </c>
      <c r="AO134" s="60" t="s">
        <v>94</v>
      </c>
      <c r="AP134" s="60" t="s">
        <v>135</v>
      </c>
      <c r="AQ134" s="60" t="s">
        <v>135</v>
      </c>
      <c r="AR134" s="12" t="s">
        <v>1265</v>
      </c>
      <c r="AS134" s="5">
        <v>215</v>
      </c>
      <c r="AT134" s="6">
        <v>44399</v>
      </c>
      <c r="AU134" s="10" t="s">
        <v>94</v>
      </c>
      <c r="AV134" s="38" t="s">
        <v>94</v>
      </c>
      <c r="AW134" s="38" t="s">
        <v>94</v>
      </c>
      <c r="AX134" s="38" t="s">
        <v>94</v>
      </c>
      <c r="AY134" s="73">
        <v>44406</v>
      </c>
      <c r="AZ134" s="73">
        <v>44558</v>
      </c>
      <c r="BA134" s="5" t="s">
        <v>94</v>
      </c>
      <c r="BB134" s="8" t="str">
        <f t="shared" si="67"/>
        <v xml:space="preserve">DAVID FERNANDO RINCÓN BAUTISTA </v>
      </c>
      <c r="BC134" s="14">
        <f t="shared" si="68"/>
        <v>29372520</v>
      </c>
      <c r="BD134" s="14" t="str">
        <f t="shared" ref="BD134:BE134" si="73">D134</f>
        <v>2 2. Meses</v>
      </c>
      <c r="BE134" s="15">
        <f t="shared" si="73"/>
        <v>5</v>
      </c>
      <c r="BF134" s="9"/>
      <c r="BG134" s="14"/>
      <c r="BH134" s="5"/>
      <c r="BI134" s="5"/>
      <c r="BJ134" s="5"/>
      <c r="BK134" s="5"/>
      <c r="BL134" s="16"/>
      <c r="BM134" s="17">
        <v>6266138</v>
      </c>
      <c r="BN134" s="16">
        <v>5874504</v>
      </c>
      <c r="BO134" s="18">
        <v>5874504</v>
      </c>
      <c r="BP134" s="18">
        <v>5874504</v>
      </c>
      <c r="BQ134" s="18">
        <v>5482870</v>
      </c>
      <c r="BR134" s="5"/>
      <c r="BS134" s="18"/>
      <c r="BT134" s="5"/>
      <c r="BU134" s="18"/>
      <c r="BV134" s="18"/>
      <c r="BW134" s="5"/>
      <c r="BX134" s="5"/>
      <c r="BY134" s="5"/>
      <c r="BZ134" s="5"/>
      <c r="CA134" s="5"/>
      <c r="CB134" s="16">
        <f t="shared" si="5"/>
        <v>29372520</v>
      </c>
      <c r="CC134" s="19">
        <f t="shared" si="6"/>
        <v>1</v>
      </c>
      <c r="CD134" s="24" t="s">
        <v>117</v>
      </c>
      <c r="CE134" s="72"/>
      <c r="CF134" s="72"/>
      <c r="CG134" s="72"/>
      <c r="CH134" s="72"/>
      <c r="CI134" s="72"/>
      <c r="CJ134" s="72">
        <v>5</v>
      </c>
      <c r="CK134" s="72">
        <v>5</v>
      </c>
      <c r="CL134" s="20" t="s">
        <v>1266</v>
      </c>
      <c r="CM134" s="21">
        <v>44559</v>
      </c>
      <c r="CN134" s="9">
        <v>5482870</v>
      </c>
      <c r="CO134" s="9">
        <f t="shared" si="28"/>
        <v>5482870</v>
      </c>
      <c r="CP134" s="14">
        <f t="shared" si="8"/>
        <v>29372520</v>
      </c>
      <c r="CQ134" s="14">
        <f t="shared" si="9"/>
        <v>0</v>
      </c>
      <c r="CR134" s="5"/>
      <c r="CS134" s="5"/>
      <c r="CT134" s="22"/>
      <c r="CU134" s="22"/>
      <c r="CV134" s="22"/>
      <c r="CW134" s="22"/>
      <c r="CX134" s="22"/>
      <c r="CY134" s="22"/>
      <c r="CZ134" s="22"/>
      <c r="DA134" s="22"/>
      <c r="DB134" s="22"/>
      <c r="DC134" s="22"/>
      <c r="DD134" s="22"/>
      <c r="DE134" s="22"/>
      <c r="DF134" s="22"/>
      <c r="DG134" s="22"/>
      <c r="DH134" s="22"/>
      <c r="DI134" s="22"/>
      <c r="DJ134" s="22"/>
      <c r="DK134" s="22"/>
      <c r="DL134" s="22"/>
      <c r="DM134" s="22"/>
    </row>
    <row r="135" spans="1:117" s="23" customFormat="1" ht="72" customHeight="1">
      <c r="A135" s="5" t="s">
        <v>1267</v>
      </c>
      <c r="B135" s="8" t="s">
        <v>1268</v>
      </c>
      <c r="C135" s="5" t="s">
        <v>97</v>
      </c>
      <c r="D135" s="5" t="s">
        <v>98</v>
      </c>
      <c r="E135" s="5">
        <v>5</v>
      </c>
      <c r="F135" s="74" t="s">
        <v>149</v>
      </c>
      <c r="G135" s="5" t="s">
        <v>150</v>
      </c>
      <c r="H135" s="5">
        <v>1082001052</v>
      </c>
      <c r="I135" s="5">
        <v>217</v>
      </c>
      <c r="J135" s="6">
        <v>44386</v>
      </c>
      <c r="K135" s="5" t="s">
        <v>123</v>
      </c>
      <c r="L135" s="9">
        <v>29372520</v>
      </c>
      <c r="M135" s="9">
        <v>5874504</v>
      </c>
      <c r="N135" s="5" t="s">
        <v>94</v>
      </c>
      <c r="O135" s="9">
        <v>0</v>
      </c>
      <c r="P135" s="9">
        <f t="shared" si="71"/>
        <v>29372520</v>
      </c>
      <c r="Q135" s="5" t="s">
        <v>94</v>
      </c>
      <c r="R135" s="5" t="s">
        <v>94</v>
      </c>
      <c r="S135" s="5" t="s">
        <v>94</v>
      </c>
      <c r="T135" s="5" t="s">
        <v>94</v>
      </c>
      <c r="U135" s="5" t="s">
        <v>94</v>
      </c>
      <c r="V135" s="8" t="s">
        <v>602</v>
      </c>
      <c r="W135" s="36">
        <v>52534865</v>
      </c>
      <c r="X135" s="36">
        <v>5</v>
      </c>
      <c r="Y135" s="36" t="s">
        <v>104</v>
      </c>
      <c r="Z135" s="36" t="s">
        <v>105</v>
      </c>
      <c r="AA135" s="10" t="s">
        <v>106</v>
      </c>
      <c r="AB135" s="56">
        <v>29043</v>
      </c>
      <c r="AC135" s="56" t="s">
        <v>107</v>
      </c>
      <c r="AD135" s="56" t="s">
        <v>163</v>
      </c>
      <c r="AE135" s="56" t="s">
        <v>108</v>
      </c>
      <c r="AF135" s="56" t="s">
        <v>153</v>
      </c>
      <c r="AG135" s="56" t="s">
        <v>369</v>
      </c>
      <c r="AH135" s="56" t="s">
        <v>111</v>
      </c>
      <c r="AI135" s="10" t="s">
        <v>603</v>
      </c>
      <c r="AJ135" s="5">
        <v>3813000</v>
      </c>
      <c r="AK135" s="7" t="s">
        <v>604</v>
      </c>
      <c r="AL135" s="36" t="s">
        <v>506</v>
      </c>
      <c r="AM135" s="36" t="s">
        <v>157</v>
      </c>
      <c r="AN135" s="36" t="s">
        <v>94</v>
      </c>
      <c r="AO135" s="60" t="s">
        <v>94</v>
      </c>
      <c r="AP135" s="60" t="s">
        <v>94</v>
      </c>
      <c r="AQ135" s="60" t="s">
        <v>94</v>
      </c>
      <c r="AR135" s="12" t="s">
        <v>1269</v>
      </c>
      <c r="AS135" s="53">
        <v>216</v>
      </c>
      <c r="AT135" s="6">
        <v>44399</v>
      </c>
      <c r="AU135" s="10" t="s">
        <v>94</v>
      </c>
      <c r="AV135" s="38" t="s">
        <v>94</v>
      </c>
      <c r="AW135" s="38" t="s">
        <v>94</v>
      </c>
      <c r="AX135" s="38" t="s">
        <v>94</v>
      </c>
      <c r="AY135" s="73">
        <v>44403</v>
      </c>
      <c r="AZ135" s="73">
        <v>44555</v>
      </c>
      <c r="BA135" s="5" t="s">
        <v>94</v>
      </c>
      <c r="BB135" s="8" t="str">
        <f t="shared" si="67"/>
        <v>OLGA LUCILA LIZARAZO SALGADO</v>
      </c>
      <c r="BC135" s="14">
        <f t="shared" si="68"/>
        <v>29372520</v>
      </c>
      <c r="BD135" s="14" t="str">
        <f t="shared" ref="BD135:BE135" si="74">D135</f>
        <v>2 2. Meses</v>
      </c>
      <c r="BE135" s="15">
        <f t="shared" si="74"/>
        <v>5</v>
      </c>
      <c r="BF135" s="9"/>
      <c r="BG135" s="14"/>
      <c r="BH135" s="5"/>
      <c r="BI135" s="5"/>
      <c r="BJ135" s="5"/>
      <c r="BK135" s="5"/>
      <c r="BL135" s="16">
        <v>979084</v>
      </c>
      <c r="BM135" s="17">
        <v>5874504</v>
      </c>
      <c r="BN135" s="16">
        <v>5874504</v>
      </c>
      <c r="BO135" s="18">
        <v>5874504</v>
      </c>
      <c r="BP135" s="18">
        <v>5874504</v>
      </c>
      <c r="BQ135" s="18">
        <v>4895420</v>
      </c>
      <c r="BR135" s="5"/>
      <c r="BS135" s="18"/>
      <c r="BT135" s="5"/>
      <c r="BU135" s="18"/>
      <c r="BV135" s="18"/>
      <c r="BW135" s="5"/>
      <c r="BX135" s="5"/>
      <c r="BY135" s="5"/>
      <c r="BZ135" s="5"/>
      <c r="CA135" s="5"/>
      <c r="CB135" s="16">
        <f t="shared" si="5"/>
        <v>29372520</v>
      </c>
      <c r="CC135" s="19">
        <f t="shared" si="6"/>
        <v>1</v>
      </c>
      <c r="CD135" s="24" t="s">
        <v>117</v>
      </c>
      <c r="CE135" s="72"/>
      <c r="CF135" s="72"/>
      <c r="CG135" s="72"/>
      <c r="CH135" s="72"/>
      <c r="CI135" s="72"/>
      <c r="CJ135" s="72">
        <v>6</v>
      </c>
      <c r="CK135" s="72">
        <v>6</v>
      </c>
      <c r="CL135" s="20" t="s">
        <v>1270</v>
      </c>
      <c r="CM135" s="21">
        <v>44559</v>
      </c>
      <c r="CN135" s="9">
        <v>4895420</v>
      </c>
      <c r="CO135" s="9">
        <f t="shared" si="28"/>
        <v>4895420</v>
      </c>
      <c r="CP135" s="14">
        <f t="shared" si="8"/>
        <v>29372520</v>
      </c>
      <c r="CQ135" s="14">
        <f t="shared" si="9"/>
        <v>0</v>
      </c>
      <c r="CR135" s="5"/>
      <c r="CS135" s="5"/>
      <c r="CT135" s="22"/>
      <c r="CU135" s="22"/>
      <c r="CV135" s="22"/>
      <c r="CW135" s="22"/>
      <c r="CX135" s="22"/>
      <c r="CY135" s="22"/>
      <c r="CZ135" s="22"/>
      <c r="DA135" s="22"/>
      <c r="DB135" s="22"/>
      <c r="DC135" s="22"/>
      <c r="DD135" s="22"/>
      <c r="DE135" s="22"/>
      <c r="DF135" s="22"/>
      <c r="DG135" s="22"/>
      <c r="DH135" s="22"/>
      <c r="DI135" s="22"/>
      <c r="DJ135" s="22"/>
      <c r="DK135" s="22"/>
      <c r="DL135" s="22"/>
      <c r="DM135" s="22"/>
    </row>
    <row r="136" spans="1:117" s="23" customFormat="1" ht="84" customHeight="1">
      <c r="A136" s="5" t="s">
        <v>1271</v>
      </c>
      <c r="B136" s="8" t="s">
        <v>1272</v>
      </c>
      <c r="C136" s="5" t="s">
        <v>97</v>
      </c>
      <c r="D136" s="5" t="s">
        <v>98</v>
      </c>
      <c r="E136" s="53">
        <v>3</v>
      </c>
      <c r="F136" s="74" t="s">
        <v>149</v>
      </c>
      <c r="G136" s="5" t="s">
        <v>150</v>
      </c>
      <c r="H136" s="5">
        <v>1082001052</v>
      </c>
      <c r="I136" s="53">
        <v>219</v>
      </c>
      <c r="J136" s="61">
        <v>44386</v>
      </c>
      <c r="K136" s="5" t="s">
        <v>123</v>
      </c>
      <c r="L136" s="76">
        <v>17623512</v>
      </c>
      <c r="M136" s="76">
        <v>5874504</v>
      </c>
      <c r="N136" s="53" t="s">
        <v>94</v>
      </c>
      <c r="O136" s="76">
        <v>0</v>
      </c>
      <c r="P136" s="9">
        <f t="shared" si="71"/>
        <v>17623512</v>
      </c>
      <c r="Q136" s="53" t="s">
        <v>94</v>
      </c>
      <c r="R136" s="53" t="s">
        <v>94</v>
      </c>
      <c r="S136" s="53" t="s">
        <v>94</v>
      </c>
      <c r="T136" s="53" t="s">
        <v>94</v>
      </c>
      <c r="U136" s="53" t="s">
        <v>94</v>
      </c>
      <c r="V136" s="8" t="s">
        <v>1273</v>
      </c>
      <c r="W136" s="36">
        <v>52422898</v>
      </c>
      <c r="X136" s="77">
        <v>7</v>
      </c>
      <c r="Y136" s="77" t="s">
        <v>104</v>
      </c>
      <c r="Z136" s="36" t="s">
        <v>105</v>
      </c>
      <c r="AA136" s="10" t="s">
        <v>106</v>
      </c>
      <c r="AB136" s="58">
        <v>28398</v>
      </c>
      <c r="AC136" s="75" t="s">
        <v>107</v>
      </c>
      <c r="AD136" s="75" t="s">
        <v>229</v>
      </c>
      <c r="AE136" s="75" t="s">
        <v>450</v>
      </c>
      <c r="AF136" s="75" t="s">
        <v>153</v>
      </c>
      <c r="AG136" s="75" t="s">
        <v>1274</v>
      </c>
      <c r="AH136" s="75" t="s">
        <v>111</v>
      </c>
      <c r="AI136" s="78" t="s">
        <v>1275</v>
      </c>
      <c r="AJ136" s="5">
        <v>3813000</v>
      </c>
      <c r="AK136" s="53" t="s">
        <v>1276</v>
      </c>
      <c r="AL136" s="77" t="s">
        <v>384</v>
      </c>
      <c r="AM136" s="77" t="s">
        <v>234</v>
      </c>
      <c r="AN136" s="36" t="s">
        <v>94</v>
      </c>
      <c r="AO136" s="60" t="s">
        <v>94</v>
      </c>
      <c r="AP136" s="60" t="s">
        <v>94</v>
      </c>
      <c r="AQ136" s="60" t="s">
        <v>94</v>
      </c>
      <c r="AR136" s="12" t="s">
        <v>1277</v>
      </c>
      <c r="AS136" s="53">
        <v>219</v>
      </c>
      <c r="AT136" s="61">
        <v>44405</v>
      </c>
      <c r="AU136" s="10" t="s">
        <v>94</v>
      </c>
      <c r="AV136" s="38" t="s">
        <v>94</v>
      </c>
      <c r="AW136" s="38" t="s">
        <v>94</v>
      </c>
      <c r="AX136" s="38" t="s">
        <v>94</v>
      </c>
      <c r="AY136" s="73">
        <v>44405</v>
      </c>
      <c r="AZ136" s="73">
        <v>44496</v>
      </c>
      <c r="BA136" s="5" t="s">
        <v>94</v>
      </c>
      <c r="BB136" s="8" t="str">
        <f t="shared" si="67"/>
        <v xml:space="preserve">LEIDY PAOLA ROJAS CUERVO </v>
      </c>
      <c r="BC136" s="14">
        <f t="shared" si="68"/>
        <v>17623512</v>
      </c>
      <c r="BD136" s="14" t="str">
        <f t="shared" ref="BD136:BE136" si="75">D136</f>
        <v>2 2. Meses</v>
      </c>
      <c r="BE136" s="15">
        <f t="shared" si="75"/>
        <v>3</v>
      </c>
      <c r="BF136" s="9"/>
      <c r="BG136" s="14"/>
      <c r="BH136" s="5"/>
      <c r="BI136" s="5"/>
      <c r="BJ136" s="5"/>
      <c r="BK136" s="5"/>
      <c r="BL136" s="16">
        <v>587450</v>
      </c>
      <c r="BM136" s="17">
        <v>5874504</v>
      </c>
      <c r="BN136" s="16">
        <v>5874504</v>
      </c>
      <c r="BO136" s="18">
        <v>5287054</v>
      </c>
      <c r="BP136" s="18">
        <v>0</v>
      </c>
      <c r="BQ136" s="18">
        <v>0</v>
      </c>
      <c r="BR136" s="5"/>
      <c r="BS136" s="18"/>
      <c r="BT136" s="5"/>
      <c r="BU136" s="18"/>
      <c r="BV136" s="18"/>
      <c r="BW136" s="5"/>
      <c r="BX136" s="5"/>
      <c r="BY136" s="5"/>
      <c r="BZ136" s="5"/>
      <c r="CA136" s="5"/>
      <c r="CB136" s="16">
        <f t="shared" si="5"/>
        <v>17623512</v>
      </c>
      <c r="CC136" s="19">
        <f t="shared" si="6"/>
        <v>1</v>
      </c>
      <c r="CD136" s="24" t="s">
        <v>117</v>
      </c>
      <c r="CE136" s="72"/>
      <c r="CF136" s="72"/>
      <c r="CG136" s="72"/>
      <c r="CH136" s="72"/>
      <c r="CI136" s="72"/>
      <c r="CJ136" s="72">
        <v>11</v>
      </c>
      <c r="CK136" s="72">
        <v>4</v>
      </c>
      <c r="CL136" s="20" t="s">
        <v>1278</v>
      </c>
      <c r="CM136" s="21">
        <v>44509</v>
      </c>
      <c r="CN136" s="9">
        <v>5287054</v>
      </c>
      <c r="CO136" s="9">
        <f t="shared" si="28"/>
        <v>5287054</v>
      </c>
      <c r="CP136" s="14">
        <f t="shared" si="8"/>
        <v>17623512</v>
      </c>
      <c r="CQ136" s="14">
        <f t="shared" si="9"/>
        <v>0</v>
      </c>
      <c r="CR136" s="5"/>
      <c r="CS136" s="5"/>
      <c r="CT136" s="22"/>
      <c r="CU136" s="22"/>
      <c r="CV136" s="22"/>
      <c r="CW136" s="22"/>
      <c r="CX136" s="22"/>
      <c r="CY136" s="22"/>
      <c r="CZ136" s="22"/>
      <c r="DA136" s="22"/>
      <c r="DB136" s="22"/>
      <c r="DC136" s="22"/>
      <c r="DD136" s="22"/>
      <c r="DE136" s="22"/>
      <c r="DF136" s="22"/>
      <c r="DG136" s="22"/>
      <c r="DH136" s="22"/>
      <c r="DI136" s="22"/>
      <c r="DJ136" s="22"/>
      <c r="DK136" s="22"/>
      <c r="DL136" s="22"/>
      <c r="DM136" s="22"/>
    </row>
    <row r="137" spans="1:117" s="23" customFormat="1" ht="72" customHeight="1">
      <c r="A137" s="5" t="s">
        <v>1279</v>
      </c>
      <c r="B137" s="8" t="s">
        <v>1280</v>
      </c>
      <c r="C137" s="5" t="s">
        <v>97</v>
      </c>
      <c r="D137" s="5" t="s">
        <v>428</v>
      </c>
      <c r="E137" s="53">
        <v>135</v>
      </c>
      <c r="F137" s="74" t="s">
        <v>149</v>
      </c>
      <c r="G137" s="5" t="s">
        <v>150</v>
      </c>
      <c r="H137" s="5">
        <v>1082001052</v>
      </c>
      <c r="I137" s="53">
        <v>220</v>
      </c>
      <c r="J137" s="61">
        <v>44386</v>
      </c>
      <c r="K137" s="5" t="s">
        <v>123</v>
      </c>
      <c r="L137" s="76">
        <v>29739677</v>
      </c>
      <c r="M137" s="76">
        <v>6608817</v>
      </c>
      <c r="N137" s="53" t="s">
        <v>94</v>
      </c>
      <c r="O137" s="76">
        <v>0</v>
      </c>
      <c r="P137" s="9">
        <f t="shared" si="71"/>
        <v>29739677</v>
      </c>
      <c r="Q137" s="53" t="s">
        <v>94</v>
      </c>
      <c r="R137" s="53" t="s">
        <v>94</v>
      </c>
      <c r="S137" s="53" t="s">
        <v>94</v>
      </c>
      <c r="T137" s="53" t="s">
        <v>94</v>
      </c>
      <c r="U137" s="53" t="s">
        <v>94</v>
      </c>
      <c r="V137" s="8" t="s">
        <v>1281</v>
      </c>
      <c r="W137" s="36">
        <v>11220255</v>
      </c>
      <c r="X137" s="77">
        <v>5</v>
      </c>
      <c r="Y137" s="77" t="s">
        <v>219</v>
      </c>
      <c r="Z137" s="36" t="s">
        <v>105</v>
      </c>
      <c r="AA137" s="10" t="s">
        <v>106</v>
      </c>
      <c r="AB137" s="58">
        <v>28112</v>
      </c>
      <c r="AC137" s="75" t="s">
        <v>107</v>
      </c>
      <c r="AD137" s="75" t="s">
        <v>704</v>
      </c>
      <c r="AE137" s="75" t="s">
        <v>705</v>
      </c>
      <c r="AF137" s="75" t="s">
        <v>153</v>
      </c>
      <c r="AG137" s="75" t="s">
        <v>1274</v>
      </c>
      <c r="AH137" s="75" t="s">
        <v>111</v>
      </c>
      <c r="AI137" s="78" t="s">
        <v>1282</v>
      </c>
      <c r="AJ137" s="5">
        <v>3813000</v>
      </c>
      <c r="AK137" s="53" t="s">
        <v>1283</v>
      </c>
      <c r="AL137" s="77" t="s">
        <v>1257</v>
      </c>
      <c r="AM137" s="77" t="s">
        <v>461</v>
      </c>
      <c r="AN137" s="77" t="s">
        <v>94</v>
      </c>
      <c r="AO137" s="79" t="s">
        <v>94</v>
      </c>
      <c r="AP137" s="79" t="s">
        <v>94</v>
      </c>
      <c r="AQ137" s="79" t="s">
        <v>135</v>
      </c>
      <c r="AR137" s="80" t="s">
        <v>1284</v>
      </c>
      <c r="AS137" s="53">
        <v>221</v>
      </c>
      <c r="AT137" s="61">
        <v>44412</v>
      </c>
      <c r="AU137" s="10" t="s">
        <v>94</v>
      </c>
      <c r="AV137" s="38" t="s">
        <v>94</v>
      </c>
      <c r="AW137" s="38" t="s">
        <v>94</v>
      </c>
      <c r="AX137" s="38" t="s">
        <v>94</v>
      </c>
      <c r="AY137" s="73">
        <v>44412</v>
      </c>
      <c r="AZ137" s="73">
        <v>44548</v>
      </c>
      <c r="BA137" s="5" t="s">
        <v>94</v>
      </c>
      <c r="BB137" s="8" t="str">
        <f t="shared" si="67"/>
        <v>JAIRO MAURICIO TOVAR TAVERA</v>
      </c>
      <c r="BC137" s="14">
        <f t="shared" si="68"/>
        <v>29739677</v>
      </c>
      <c r="BD137" s="14" t="str">
        <f t="shared" ref="BD137:BE137" si="76">D137</f>
        <v xml:space="preserve">1.1 Dias </v>
      </c>
      <c r="BE137" s="15">
        <f t="shared" si="76"/>
        <v>135</v>
      </c>
      <c r="BF137" s="9"/>
      <c r="BG137" s="14"/>
      <c r="BH137" s="5"/>
      <c r="BI137" s="5"/>
      <c r="BJ137" s="5"/>
      <c r="BK137" s="5"/>
      <c r="BL137" s="16"/>
      <c r="BM137" s="17">
        <v>5947935</v>
      </c>
      <c r="BN137" s="16">
        <v>6608817</v>
      </c>
      <c r="BO137" s="18">
        <v>6608817</v>
      </c>
      <c r="BP137" s="18">
        <v>6608817</v>
      </c>
      <c r="BQ137" s="18">
        <v>3965291</v>
      </c>
      <c r="BR137" s="5"/>
      <c r="BS137" s="18"/>
      <c r="BT137" s="5"/>
      <c r="BU137" s="18"/>
      <c r="BV137" s="18"/>
      <c r="BW137" s="5"/>
      <c r="BX137" s="5"/>
      <c r="BY137" s="5"/>
      <c r="BZ137" s="5"/>
      <c r="CA137" s="5"/>
      <c r="CB137" s="16">
        <f t="shared" si="5"/>
        <v>29739677</v>
      </c>
      <c r="CC137" s="19">
        <f t="shared" si="6"/>
        <v>1</v>
      </c>
      <c r="CD137" s="24" t="s">
        <v>117</v>
      </c>
      <c r="CE137" s="5"/>
      <c r="CF137" s="5"/>
      <c r="CG137" s="5"/>
      <c r="CH137" s="5"/>
      <c r="CI137" s="5"/>
      <c r="CJ137" s="5">
        <v>7</v>
      </c>
      <c r="CK137" s="5">
        <v>5</v>
      </c>
      <c r="CL137" s="20" t="s">
        <v>1285</v>
      </c>
      <c r="CM137" s="21">
        <v>44559</v>
      </c>
      <c r="CN137" s="10">
        <v>3965291</v>
      </c>
      <c r="CO137" s="9">
        <f t="shared" si="28"/>
        <v>3965291</v>
      </c>
      <c r="CP137" s="14">
        <f t="shared" si="8"/>
        <v>29739677</v>
      </c>
      <c r="CQ137" s="14">
        <f t="shared" si="9"/>
        <v>0</v>
      </c>
      <c r="CR137" s="5"/>
      <c r="CS137" s="5"/>
      <c r="CT137" s="22"/>
      <c r="CU137" s="22"/>
      <c r="CV137" s="22"/>
      <c r="CW137" s="22"/>
      <c r="CX137" s="22"/>
      <c r="CY137" s="22"/>
      <c r="CZ137" s="22"/>
      <c r="DA137" s="22"/>
      <c r="DB137" s="22"/>
      <c r="DC137" s="22"/>
      <c r="DD137" s="22"/>
      <c r="DE137" s="22"/>
      <c r="DF137" s="22"/>
      <c r="DG137" s="22"/>
      <c r="DH137" s="22"/>
      <c r="DI137" s="22"/>
      <c r="DJ137" s="22"/>
      <c r="DK137" s="22"/>
      <c r="DL137" s="22"/>
      <c r="DM137" s="22"/>
    </row>
    <row r="138" spans="1:117" s="23" customFormat="1" ht="86.25" customHeight="1">
      <c r="A138" s="5" t="s">
        <v>1286</v>
      </c>
      <c r="B138" s="8" t="s">
        <v>1287</v>
      </c>
      <c r="C138" s="5" t="s">
        <v>97</v>
      </c>
      <c r="D138" s="5" t="s">
        <v>98</v>
      </c>
      <c r="E138" s="53">
        <v>2</v>
      </c>
      <c r="F138" s="74" t="s">
        <v>298</v>
      </c>
      <c r="G138" s="5" t="s">
        <v>299</v>
      </c>
      <c r="H138" s="5">
        <v>1082001052</v>
      </c>
      <c r="I138" s="53">
        <v>221</v>
      </c>
      <c r="J138" s="61">
        <v>44386</v>
      </c>
      <c r="K138" s="5" t="s">
        <v>123</v>
      </c>
      <c r="L138" s="76">
        <v>14686260</v>
      </c>
      <c r="M138" s="76">
        <v>7343130</v>
      </c>
      <c r="N138" s="53" t="s">
        <v>94</v>
      </c>
      <c r="O138" s="76">
        <v>0</v>
      </c>
      <c r="P138" s="9">
        <f t="shared" si="71"/>
        <v>14686260</v>
      </c>
      <c r="Q138" s="53" t="s">
        <v>94</v>
      </c>
      <c r="R138" s="53" t="s">
        <v>94</v>
      </c>
      <c r="S138" s="53" t="s">
        <v>94</v>
      </c>
      <c r="T138" s="53" t="s">
        <v>94</v>
      </c>
      <c r="U138" s="53" t="s">
        <v>94</v>
      </c>
      <c r="V138" s="8" t="s">
        <v>991</v>
      </c>
      <c r="W138" s="36">
        <v>11439947</v>
      </c>
      <c r="X138" s="77">
        <v>5</v>
      </c>
      <c r="Y138" s="77" t="s">
        <v>219</v>
      </c>
      <c r="Z138" s="36" t="s">
        <v>105</v>
      </c>
      <c r="AA138" s="10" t="s">
        <v>106</v>
      </c>
      <c r="AB138" s="58">
        <v>27525</v>
      </c>
      <c r="AC138" s="56" t="s">
        <v>107</v>
      </c>
      <c r="AD138" s="56" t="s">
        <v>163</v>
      </c>
      <c r="AE138" s="56" t="s">
        <v>108</v>
      </c>
      <c r="AF138" s="75" t="s">
        <v>867</v>
      </c>
      <c r="AG138" s="75" t="s">
        <v>770</v>
      </c>
      <c r="AH138" s="75" t="s">
        <v>111</v>
      </c>
      <c r="AI138" s="78" t="s">
        <v>992</v>
      </c>
      <c r="AJ138" s="5">
        <v>3813000</v>
      </c>
      <c r="AK138" s="53" t="s">
        <v>993</v>
      </c>
      <c r="AL138" s="77" t="s">
        <v>143</v>
      </c>
      <c r="AM138" s="78" t="s">
        <v>597</v>
      </c>
      <c r="AN138" s="77" t="s">
        <v>94</v>
      </c>
      <c r="AO138" s="79" t="s">
        <v>94</v>
      </c>
      <c r="AP138" s="79" t="s">
        <v>94</v>
      </c>
      <c r="AQ138" s="79" t="s">
        <v>135</v>
      </c>
      <c r="AR138" s="80" t="s">
        <v>1288</v>
      </c>
      <c r="AS138" s="53">
        <v>222</v>
      </c>
      <c r="AT138" s="61">
        <v>44413</v>
      </c>
      <c r="AU138" s="10" t="s">
        <v>94</v>
      </c>
      <c r="AV138" s="38" t="s">
        <v>94</v>
      </c>
      <c r="AW138" s="38" t="s">
        <v>94</v>
      </c>
      <c r="AX138" s="38" t="s">
        <v>94</v>
      </c>
      <c r="AY138" s="73">
        <v>44414</v>
      </c>
      <c r="AZ138" s="73">
        <v>44474</v>
      </c>
      <c r="BA138" s="5" t="s">
        <v>94</v>
      </c>
      <c r="BB138" s="8" t="str">
        <f t="shared" si="67"/>
        <v>ALEXANDER BUITRAGO PUENTES</v>
      </c>
      <c r="BC138" s="14">
        <f t="shared" si="68"/>
        <v>14686260</v>
      </c>
      <c r="BD138" s="14" t="str">
        <f t="shared" ref="BD138:BE138" si="77">D138</f>
        <v>2 2. Meses</v>
      </c>
      <c r="BE138" s="15">
        <f t="shared" si="77"/>
        <v>2</v>
      </c>
      <c r="BF138" s="9"/>
      <c r="BG138" s="14"/>
      <c r="BH138" s="5"/>
      <c r="BI138" s="5"/>
      <c r="BJ138" s="5"/>
      <c r="BK138" s="5"/>
      <c r="BL138" s="16"/>
      <c r="BM138" s="17">
        <v>6119275</v>
      </c>
      <c r="BN138" s="16">
        <v>7343130</v>
      </c>
      <c r="BO138" s="18">
        <v>1223855</v>
      </c>
      <c r="BP138" s="18">
        <v>0</v>
      </c>
      <c r="BQ138" s="18">
        <v>0</v>
      </c>
      <c r="BR138" s="5"/>
      <c r="BS138" s="18"/>
      <c r="BT138" s="5"/>
      <c r="BU138" s="18"/>
      <c r="BV138" s="18"/>
      <c r="BW138" s="5"/>
      <c r="BX138" s="5"/>
      <c r="BY138" s="5"/>
      <c r="BZ138" s="5"/>
      <c r="CA138" s="5"/>
      <c r="CB138" s="16">
        <f t="shared" si="5"/>
        <v>14686260</v>
      </c>
      <c r="CC138" s="19">
        <f t="shared" si="6"/>
        <v>1</v>
      </c>
      <c r="CD138" s="24" t="s">
        <v>117</v>
      </c>
      <c r="CE138" s="5"/>
      <c r="CF138" s="5"/>
      <c r="CG138" s="5"/>
      <c r="CH138" s="5"/>
      <c r="CI138" s="5"/>
      <c r="CJ138" s="5">
        <v>7</v>
      </c>
      <c r="CK138" s="5">
        <v>2</v>
      </c>
      <c r="CL138" s="20" t="s">
        <v>1289</v>
      </c>
      <c r="CM138" s="21">
        <v>44512</v>
      </c>
      <c r="CN138" s="9">
        <v>1223855</v>
      </c>
      <c r="CO138" s="9">
        <f t="shared" si="28"/>
        <v>1223855</v>
      </c>
      <c r="CP138" s="14">
        <f t="shared" si="8"/>
        <v>14686260</v>
      </c>
      <c r="CQ138" s="14">
        <f t="shared" si="9"/>
        <v>0</v>
      </c>
      <c r="CR138" s="5"/>
      <c r="CS138" s="5"/>
      <c r="CT138" s="22"/>
      <c r="CU138" s="22"/>
      <c r="CV138" s="22"/>
      <c r="CW138" s="22"/>
      <c r="CX138" s="22"/>
      <c r="CY138" s="22"/>
      <c r="CZ138" s="22"/>
      <c r="DA138" s="22"/>
      <c r="DB138" s="22"/>
      <c r="DC138" s="22"/>
      <c r="DD138" s="22"/>
      <c r="DE138" s="22"/>
      <c r="DF138" s="22"/>
      <c r="DG138" s="22"/>
      <c r="DH138" s="22"/>
      <c r="DI138" s="22"/>
      <c r="DJ138" s="22"/>
      <c r="DK138" s="22"/>
      <c r="DL138" s="22"/>
      <c r="DM138" s="22"/>
    </row>
    <row r="139" spans="1:117" s="23" customFormat="1" ht="96" customHeight="1">
      <c r="A139" s="5" t="s">
        <v>1290</v>
      </c>
      <c r="B139" s="8" t="s">
        <v>1291</v>
      </c>
      <c r="C139" s="5" t="s">
        <v>1184</v>
      </c>
      <c r="D139" s="5" t="s">
        <v>98</v>
      </c>
      <c r="E139" s="53">
        <v>9</v>
      </c>
      <c r="F139" s="92">
        <v>1310202010203</v>
      </c>
      <c r="G139" s="53" t="s">
        <v>1292</v>
      </c>
      <c r="H139" s="53" t="s">
        <v>1293</v>
      </c>
      <c r="I139" s="53">
        <v>222</v>
      </c>
      <c r="J139" s="61">
        <v>44390</v>
      </c>
      <c r="K139" s="5" t="s">
        <v>100</v>
      </c>
      <c r="L139" s="76">
        <v>11042414</v>
      </c>
      <c r="M139" s="76" t="s">
        <v>135</v>
      </c>
      <c r="N139" s="53" t="s">
        <v>94</v>
      </c>
      <c r="O139" s="76">
        <v>0</v>
      </c>
      <c r="P139" s="9">
        <f t="shared" si="71"/>
        <v>11042414</v>
      </c>
      <c r="Q139" s="53" t="s">
        <v>904</v>
      </c>
      <c r="R139" s="61">
        <v>44698</v>
      </c>
      <c r="S139" s="53" t="s">
        <v>1294</v>
      </c>
      <c r="T139" s="53" t="s">
        <v>94</v>
      </c>
      <c r="U139" s="53" t="s">
        <v>94</v>
      </c>
      <c r="V139" s="8" t="s">
        <v>1295</v>
      </c>
      <c r="W139" s="36">
        <v>811009788</v>
      </c>
      <c r="X139" s="77">
        <v>8</v>
      </c>
      <c r="Y139" s="77" t="s">
        <v>94</v>
      </c>
      <c r="Z139" s="36" t="s">
        <v>476</v>
      </c>
      <c r="AA139" s="10" t="s">
        <v>1030</v>
      </c>
      <c r="AB139" s="75" t="s">
        <v>94</v>
      </c>
      <c r="AC139" s="75" t="s">
        <v>94</v>
      </c>
      <c r="AD139" s="75" t="s">
        <v>94</v>
      </c>
      <c r="AE139" s="75" t="s">
        <v>94</v>
      </c>
      <c r="AF139" s="75" t="s">
        <v>94</v>
      </c>
      <c r="AG139" s="75" t="s">
        <v>94</v>
      </c>
      <c r="AH139" s="75" t="s">
        <v>94</v>
      </c>
      <c r="AI139" s="75" t="s">
        <v>1296</v>
      </c>
      <c r="AJ139" s="5">
        <v>3813000</v>
      </c>
      <c r="AK139" s="62" t="s">
        <v>1297</v>
      </c>
      <c r="AL139" s="77" t="s">
        <v>94</v>
      </c>
      <c r="AM139" s="77" t="s">
        <v>94</v>
      </c>
      <c r="AN139" s="77" t="s">
        <v>828</v>
      </c>
      <c r="AO139" s="79">
        <v>27</v>
      </c>
      <c r="AP139" s="79" t="s">
        <v>94</v>
      </c>
      <c r="AQ139" s="81" t="s">
        <v>828</v>
      </c>
      <c r="AR139" s="80" t="s">
        <v>1298</v>
      </c>
      <c r="AS139" s="53">
        <v>227</v>
      </c>
      <c r="AT139" s="61">
        <v>44421</v>
      </c>
      <c r="AU139" s="10" t="s">
        <v>94</v>
      </c>
      <c r="AV139" s="38" t="s">
        <v>94</v>
      </c>
      <c r="AW139" s="38" t="s">
        <v>94</v>
      </c>
      <c r="AX139" s="38" t="s">
        <v>94</v>
      </c>
      <c r="AY139" s="73">
        <v>44428</v>
      </c>
      <c r="AZ139" s="73">
        <v>44731</v>
      </c>
      <c r="BA139" s="53" t="s">
        <v>94</v>
      </c>
      <c r="BB139" s="8" t="str">
        <f t="shared" si="67"/>
        <v xml:space="preserve">DISTRACOM S.A </v>
      </c>
      <c r="BC139" s="14">
        <f t="shared" si="68"/>
        <v>11042414</v>
      </c>
      <c r="BD139" s="14" t="str">
        <f t="shared" ref="BD139:BE139" si="78">D139</f>
        <v>2 2. Meses</v>
      </c>
      <c r="BE139" s="15">
        <f t="shared" si="78"/>
        <v>9</v>
      </c>
      <c r="BF139" s="9"/>
      <c r="BG139" s="14"/>
      <c r="BH139" s="5"/>
      <c r="BI139" s="5"/>
      <c r="BJ139" s="5"/>
      <c r="BK139" s="5"/>
      <c r="BL139" s="16"/>
      <c r="BM139" s="17">
        <v>376552</v>
      </c>
      <c r="BN139" s="16">
        <v>1033506</v>
      </c>
      <c r="BO139" s="18">
        <v>881614</v>
      </c>
      <c r="BP139" s="18">
        <v>1134149</v>
      </c>
      <c r="BQ139" s="18">
        <v>0</v>
      </c>
      <c r="BR139" s="18">
        <v>2063252</v>
      </c>
      <c r="BS139" s="18">
        <v>1123778</v>
      </c>
      <c r="BT139" s="18">
        <v>1329792</v>
      </c>
      <c r="BU139" s="18">
        <v>967406</v>
      </c>
      <c r="BV139" s="18">
        <v>1210900</v>
      </c>
      <c r="BW139" s="18">
        <v>921408</v>
      </c>
      <c r="BX139" s="18"/>
      <c r="BY139" s="18"/>
      <c r="BZ139" s="18"/>
      <c r="CA139" s="5"/>
      <c r="CB139" s="16">
        <f t="shared" si="5"/>
        <v>11042357</v>
      </c>
      <c r="CC139" s="19">
        <f t="shared" si="6"/>
        <v>0.99999483808522305</v>
      </c>
      <c r="CD139" s="24" t="s">
        <v>861</v>
      </c>
      <c r="CE139" s="5"/>
      <c r="CF139" s="5"/>
      <c r="CG139" s="5"/>
      <c r="CH139" s="5"/>
      <c r="CI139" s="5"/>
      <c r="CJ139" s="5">
        <v>11</v>
      </c>
      <c r="CK139" s="5">
        <v>11</v>
      </c>
      <c r="CL139" s="20">
        <v>3000552267</v>
      </c>
      <c r="CM139" s="21">
        <v>44767</v>
      </c>
      <c r="CN139" s="9">
        <v>921408</v>
      </c>
      <c r="CO139" s="9">
        <f t="shared" si="28"/>
        <v>921408</v>
      </c>
      <c r="CP139" s="14">
        <f t="shared" si="8"/>
        <v>11042357</v>
      </c>
      <c r="CQ139" s="14">
        <f t="shared" si="9"/>
        <v>57</v>
      </c>
      <c r="CR139" s="5"/>
      <c r="CS139" s="5"/>
      <c r="CT139" s="22"/>
      <c r="CU139" s="22"/>
      <c r="CV139" s="22"/>
      <c r="CW139" s="22"/>
      <c r="CX139" s="22"/>
      <c r="CY139" s="22"/>
      <c r="CZ139" s="22"/>
      <c r="DA139" s="22"/>
      <c r="DB139" s="22"/>
      <c r="DC139" s="22"/>
      <c r="DD139" s="22"/>
      <c r="DE139" s="22"/>
      <c r="DF139" s="22"/>
      <c r="DG139" s="22"/>
      <c r="DH139" s="22"/>
      <c r="DI139" s="22"/>
      <c r="DJ139" s="22"/>
      <c r="DK139" s="22"/>
      <c r="DL139" s="22"/>
      <c r="DM139" s="22"/>
    </row>
    <row r="140" spans="1:117" s="23" customFormat="1" ht="61.5" customHeight="1">
      <c r="A140" s="5" t="s">
        <v>1299</v>
      </c>
      <c r="B140" s="8" t="s">
        <v>1300</v>
      </c>
      <c r="C140" s="5" t="s">
        <v>97</v>
      </c>
      <c r="D140" s="5" t="s">
        <v>428</v>
      </c>
      <c r="E140" s="53">
        <v>135</v>
      </c>
      <c r="F140" s="74" t="s">
        <v>149</v>
      </c>
      <c r="G140" s="5" t="s">
        <v>150</v>
      </c>
      <c r="H140" s="5">
        <v>1082001052</v>
      </c>
      <c r="I140" s="53">
        <v>223</v>
      </c>
      <c r="J140" s="61">
        <v>44393</v>
      </c>
      <c r="K140" s="5" t="s">
        <v>123</v>
      </c>
      <c r="L140" s="76">
        <v>42957311</v>
      </c>
      <c r="M140" s="76">
        <v>9546069</v>
      </c>
      <c r="N140" s="53" t="s">
        <v>94</v>
      </c>
      <c r="O140" s="76">
        <v>0</v>
      </c>
      <c r="P140" s="9">
        <f t="shared" si="71"/>
        <v>42957311</v>
      </c>
      <c r="Q140" s="53" t="s">
        <v>94</v>
      </c>
      <c r="R140" s="53" t="s">
        <v>94</v>
      </c>
      <c r="S140" s="53" t="s">
        <v>94</v>
      </c>
      <c r="T140" s="53" t="s">
        <v>94</v>
      </c>
      <c r="U140" s="53" t="s">
        <v>94</v>
      </c>
      <c r="V140" s="8" t="s">
        <v>740</v>
      </c>
      <c r="W140" s="36">
        <v>80037123</v>
      </c>
      <c r="X140" s="36">
        <v>9</v>
      </c>
      <c r="Y140" s="77" t="s">
        <v>219</v>
      </c>
      <c r="Z140" s="36" t="s">
        <v>105</v>
      </c>
      <c r="AA140" s="10" t="s">
        <v>106</v>
      </c>
      <c r="AB140" s="58">
        <v>29114</v>
      </c>
      <c r="AC140" s="75" t="s">
        <v>107</v>
      </c>
      <c r="AD140" s="56" t="s">
        <v>163</v>
      </c>
      <c r="AE140" s="56" t="s">
        <v>108</v>
      </c>
      <c r="AF140" s="75" t="s">
        <v>174</v>
      </c>
      <c r="AG140" s="75" t="s">
        <v>1274</v>
      </c>
      <c r="AH140" s="75" t="s">
        <v>111</v>
      </c>
      <c r="AI140" s="78" t="s">
        <v>741</v>
      </c>
      <c r="AJ140" s="5">
        <v>3813000</v>
      </c>
      <c r="AK140" s="53" t="s">
        <v>742</v>
      </c>
      <c r="AL140" s="77" t="s">
        <v>212</v>
      </c>
      <c r="AM140" s="77" t="s">
        <v>224</v>
      </c>
      <c r="AN140" s="77" t="s">
        <v>94</v>
      </c>
      <c r="AO140" s="79" t="s">
        <v>94</v>
      </c>
      <c r="AP140" s="79" t="s">
        <v>94</v>
      </c>
      <c r="AQ140" s="79" t="s">
        <v>94</v>
      </c>
      <c r="AR140" s="80" t="s">
        <v>1301</v>
      </c>
      <c r="AS140" s="53">
        <v>228</v>
      </c>
      <c r="AT140" s="61">
        <v>44425</v>
      </c>
      <c r="AU140" s="10" t="s">
        <v>94</v>
      </c>
      <c r="AV140" s="38" t="s">
        <v>94</v>
      </c>
      <c r="AW140" s="38" t="s">
        <v>94</v>
      </c>
      <c r="AX140" s="38" t="s">
        <v>94</v>
      </c>
      <c r="AY140" s="73">
        <v>44425</v>
      </c>
      <c r="AZ140" s="73">
        <v>44561</v>
      </c>
      <c r="BA140" s="53" t="s">
        <v>94</v>
      </c>
      <c r="BB140" s="8" t="str">
        <f t="shared" si="67"/>
        <v>DIEGO DAVID BARRAGÁN FERRO</v>
      </c>
      <c r="BC140" s="14">
        <f t="shared" si="68"/>
        <v>42957311</v>
      </c>
      <c r="BD140" s="14" t="str">
        <f t="shared" ref="BD140:BE140" si="79">D140</f>
        <v xml:space="preserve">1.1 Dias </v>
      </c>
      <c r="BE140" s="15">
        <f t="shared" si="79"/>
        <v>135</v>
      </c>
      <c r="BF140" s="9"/>
      <c r="BG140" s="14"/>
      <c r="BH140" s="5"/>
      <c r="BI140" s="5"/>
      <c r="BJ140" s="5"/>
      <c r="BK140" s="5"/>
      <c r="BL140" s="16"/>
      <c r="BM140" s="17">
        <v>4454832</v>
      </c>
      <c r="BN140" s="16">
        <v>9546069</v>
      </c>
      <c r="BO140" s="18">
        <v>9546069</v>
      </c>
      <c r="BP140" s="18">
        <v>9546069</v>
      </c>
      <c r="BQ140" s="18">
        <v>0</v>
      </c>
      <c r="BR140" s="18">
        <v>9864272</v>
      </c>
      <c r="BS140" s="5"/>
      <c r="BT140" s="5"/>
      <c r="BU140" s="18"/>
      <c r="BV140" s="18"/>
      <c r="BW140" s="5"/>
      <c r="BX140" s="5"/>
      <c r="BY140" s="5"/>
      <c r="BZ140" s="5"/>
      <c r="CA140" s="5"/>
      <c r="CB140" s="16">
        <f t="shared" si="5"/>
        <v>42957311</v>
      </c>
      <c r="CC140" s="19">
        <f t="shared" si="6"/>
        <v>1</v>
      </c>
      <c r="CD140" s="24" t="s">
        <v>117</v>
      </c>
      <c r="CE140" s="5"/>
      <c r="CF140" s="5"/>
      <c r="CG140" s="5"/>
      <c r="CH140" s="5"/>
      <c r="CI140" s="5"/>
      <c r="CJ140" s="5">
        <v>5</v>
      </c>
      <c r="CK140" s="5">
        <v>5</v>
      </c>
      <c r="CL140" s="20" t="s">
        <v>1302</v>
      </c>
      <c r="CM140" s="21">
        <v>44609</v>
      </c>
      <c r="CN140" s="9">
        <v>9864272</v>
      </c>
      <c r="CO140" s="9">
        <f t="shared" si="28"/>
        <v>9864272</v>
      </c>
      <c r="CP140" s="14">
        <f t="shared" si="8"/>
        <v>42957311</v>
      </c>
      <c r="CQ140" s="14">
        <f t="shared" si="9"/>
        <v>0</v>
      </c>
      <c r="CR140" s="5"/>
      <c r="CS140" s="5"/>
      <c r="CT140" s="22"/>
      <c r="CU140" s="22"/>
      <c r="CV140" s="22"/>
      <c r="CW140" s="22"/>
      <c r="CX140" s="22"/>
      <c r="CY140" s="22"/>
      <c r="CZ140" s="22"/>
      <c r="DA140" s="22"/>
      <c r="DB140" s="22"/>
      <c r="DC140" s="22"/>
      <c r="DD140" s="22"/>
      <c r="DE140" s="22"/>
      <c r="DF140" s="22"/>
      <c r="DG140" s="22"/>
      <c r="DH140" s="22"/>
      <c r="DI140" s="22"/>
      <c r="DJ140" s="22"/>
      <c r="DK140" s="22"/>
      <c r="DL140" s="22"/>
      <c r="DM140" s="22"/>
    </row>
    <row r="141" spans="1:117" s="23" customFormat="1" ht="72" customHeight="1">
      <c r="A141" s="5" t="s">
        <v>1303</v>
      </c>
      <c r="B141" s="8" t="s">
        <v>1304</v>
      </c>
      <c r="C141" s="5" t="s">
        <v>1184</v>
      </c>
      <c r="D141" s="5" t="s">
        <v>428</v>
      </c>
      <c r="E141" s="53">
        <v>99</v>
      </c>
      <c r="F141" s="74" t="s">
        <v>121</v>
      </c>
      <c r="G141" s="5" t="s">
        <v>1193</v>
      </c>
      <c r="H141" s="5">
        <v>1082001042</v>
      </c>
      <c r="I141" s="53">
        <v>185</v>
      </c>
      <c r="J141" s="61">
        <v>44378</v>
      </c>
      <c r="K141" s="5" t="s">
        <v>123</v>
      </c>
      <c r="L141" s="76">
        <v>8996400</v>
      </c>
      <c r="M141" s="76" t="s">
        <v>135</v>
      </c>
      <c r="N141" s="76" t="s">
        <v>135</v>
      </c>
      <c r="O141" s="76">
        <v>0</v>
      </c>
      <c r="P141" s="9">
        <f t="shared" si="71"/>
        <v>8996400</v>
      </c>
      <c r="Q141" s="76" t="s">
        <v>135</v>
      </c>
      <c r="R141" s="76" t="s">
        <v>135</v>
      </c>
      <c r="S141" s="76" t="s">
        <v>135</v>
      </c>
      <c r="T141" s="76" t="s">
        <v>135</v>
      </c>
      <c r="U141" s="76" t="s">
        <v>135</v>
      </c>
      <c r="V141" s="8" t="s">
        <v>1305</v>
      </c>
      <c r="W141" s="36">
        <v>860049921</v>
      </c>
      <c r="X141" s="77">
        <v>0</v>
      </c>
      <c r="Y141" s="77" t="s">
        <v>94</v>
      </c>
      <c r="Z141" s="36" t="s">
        <v>476</v>
      </c>
      <c r="AA141" s="10" t="s">
        <v>477</v>
      </c>
      <c r="AB141" s="75" t="s">
        <v>94</v>
      </c>
      <c r="AC141" s="75" t="s">
        <v>94</v>
      </c>
      <c r="AD141" s="75" t="s">
        <v>94</v>
      </c>
      <c r="AE141" s="75" t="s">
        <v>94</v>
      </c>
      <c r="AF141" s="75" t="s">
        <v>94</v>
      </c>
      <c r="AG141" s="75" t="s">
        <v>94</v>
      </c>
      <c r="AH141" s="75" t="s">
        <v>94</v>
      </c>
      <c r="AI141" s="78" t="s">
        <v>1306</v>
      </c>
      <c r="AJ141" s="53">
        <v>3813000</v>
      </c>
      <c r="AK141" s="53" t="s">
        <v>1307</v>
      </c>
      <c r="AL141" s="77" t="s">
        <v>94</v>
      </c>
      <c r="AM141" s="77" t="s">
        <v>94</v>
      </c>
      <c r="AN141" s="77" t="s">
        <v>828</v>
      </c>
      <c r="AO141" s="65">
        <v>3533</v>
      </c>
      <c r="AP141" s="79" t="s">
        <v>135</v>
      </c>
      <c r="AQ141" s="79" t="s">
        <v>828</v>
      </c>
      <c r="AR141" s="80" t="s">
        <v>1308</v>
      </c>
      <c r="AS141" s="53">
        <v>232</v>
      </c>
      <c r="AT141" s="61">
        <v>44432</v>
      </c>
      <c r="AU141" s="10" t="s">
        <v>94</v>
      </c>
      <c r="AV141" s="38" t="s">
        <v>94</v>
      </c>
      <c r="AW141" s="38" t="s">
        <v>94</v>
      </c>
      <c r="AX141" s="38" t="s">
        <v>94</v>
      </c>
      <c r="AY141" s="73">
        <v>44439</v>
      </c>
      <c r="AZ141" s="73">
        <v>44538</v>
      </c>
      <c r="BA141" s="53" t="s">
        <v>94</v>
      </c>
      <c r="BB141" s="8" t="str">
        <f t="shared" si="67"/>
        <v xml:space="preserve">SGS COLOMBIA S.A.S.
</v>
      </c>
      <c r="BC141" s="14">
        <f t="shared" si="68"/>
        <v>8996400</v>
      </c>
      <c r="BD141" s="14" t="str">
        <f t="shared" ref="BD141:BE141" si="80">D141</f>
        <v xml:space="preserve">1.1 Dias </v>
      </c>
      <c r="BE141" s="15">
        <f t="shared" si="80"/>
        <v>99</v>
      </c>
      <c r="BF141" s="9"/>
      <c r="BG141" s="14"/>
      <c r="BH141" s="5"/>
      <c r="BI141" s="5"/>
      <c r="BJ141" s="5"/>
      <c r="BK141" s="5"/>
      <c r="BL141" s="16"/>
      <c r="BM141" s="5"/>
      <c r="BN141" s="16">
        <v>4498200</v>
      </c>
      <c r="BO141" s="18"/>
      <c r="BP141" s="18">
        <v>0</v>
      </c>
      <c r="BQ141" s="18">
        <v>4498200</v>
      </c>
      <c r="BR141" s="5"/>
      <c r="BS141" s="5"/>
      <c r="BT141" s="5"/>
      <c r="BU141" s="18"/>
      <c r="BV141" s="18"/>
      <c r="BW141" s="5"/>
      <c r="BX141" s="5"/>
      <c r="BY141" s="5"/>
      <c r="BZ141" s="5"/>
      <c r="CA141" s="5"/>
      <c r="CB141" s="16">
        <f t="shared" si="5"/>
        <v>8996400</v>
      </c>
      <c r="CC141" s="19">
        <f t="shared" si="6"/>
        <v>1</v>
      </c>
      <c r="CD141" s="24" t="s">
        <v>117</v>
      </c>
      <c r="CE141" s="5"/>
      <c r="CF141" s="5"/>
      <c r="CG141" s="5"/>
      <c r="CH141" s="5"/>
      <c r="CI141" s="5"/>
      <c r="CJ141" s="5">
        <v>2</v>
      </c>
      <c r="CK141" s="5">
        <v>2</v>
      </c>
      <c r="CL141" s="20" t="s">
        <v>1309</v>
      </c>
      <c r="CM141" s="21">
        <v>44560</v>
      </c>
      <c r="CN141" s="9">
        <v>4498200</v>
      </c>
      <c r="CO141" s="9">
        <f t="shared" si="28"/>
        <v>4498200</v>
      </c>
      <c r="CP141" s="14">
        <f t="shared" si="8"/>
        <v>8996400</v>
      </c>
      <c r="CQ141" s="14">
        <f t="shared" si="9"/>
        <v>0</v>
      </c>
      <c r="CR141" s="5"/>
      <c r="CS141" s="5"/>
      <c r="CT141" s="22"/>
      <c r="CU141" s="22"/>
      <c r="CV141" s="22"/>
      <c r="CW141" s="22"/>
      <c r="CX141" s="22"/>
      <c r="CY141" s="22"/>
      <c r="CZ141" s="22"/>
      <c r="DA141" s="22"/>
      <c r="DB141" s="22"/>
      <c r="DC141" s="22"/>
      <c r="DD141" s="22"/>
      <c r="DE141" s="22"/>
      <c r="DF141" s="22"/>
      <c r="DG141" s="22"/>
      <c r="DH141" s="22"/>
      <c r="DI141" s="22"/>
      <c r="DJ141" s="22"/>
      <c r="DK141" s="22"/>
      <c r="DL141" s="22"/>
      <c r="DM141" s="22"/>
    </row>
    <row r="142" spans="1:117" s="23" customFormat="1" ht="72" customHeight="1">
      <c r="A142" s="5" t="s">
        <v>1310</v>
      </c>
      <c r="B142" s="8" t="s">
        <v>1311</v>
      </c>
      <c r="C142" s="5" t="s">
        <v>97</v>
      </c>
      <c r="D142" s="5" t="s">
        <v>1165</v>
      </c>
      <c r="E142" s="5">
        <v>2</v>
      </c>
      <c r="F142" s="92" t="s">
        <v>94</v>
      </c>
      <c r="G142" s="53" t="s">
        <v>94</v>
      </c>
      <c r="H142" s="53" t="s">
        <v>94</v>
      </c>
      <c r="I142" s="53" t="s">
        <v>94</v>
      </c>
      <c r="J142" s="53" t="s">
        <v>94</v>
      </c>
      <c r="K142" s="53" t="s">
        <v>94</v>
      </c>
      <c r="L142" s="76">
        <v>0</v>
      </c>
      <c r="M142" s="76" t="s">
        <v>135</v>
      </c>
      <c r="N142" s="53" t="s">
        <v>94</v>
      </c>
      <c r="O142" s="76">
        <v>0</v>
      </c>
      <c r="P142" s="9">
        <f t="shared" si="71"/>
        <v>0</v>
      </c>
      <c r="Q142" s="76" t="s">
        <v>135</v>
      </c>
      <c r="R142" s="76" t="s">
        <v>135</v>
      </c>
      <c r="S142" s="76" t="s">
        <v>135</v>
      </c>
      <c r="T142" s="76" t="s">
        <v>135</v>
      </c>
      <c r="U142" s="76" t="s">
        <v>135</v>
      </c>
      <c r="V142" s="8" t="s">
        <v>1312</v>
      </c>
      <c r="W142" s="77">
        <v>800215546</v>
      </c>
      <c r="X142" s="77">
        <v>5</v>
      </c>
      <c r="Y142" s="77" t="s">
        <v>94</v>
      </c>
      <c r="Z142" s="36" t="s">
        <v>476</v>
      </c>
      <c r="AA142" s="10" t="s">
        <v>853</v>
      </c>
      <c r="AB142" s="75" t="s">
        <v>94</v>
      </c>
      <c r="AC142" s="75" t="s">
        <v>94</v>
      </c>
      <c r="AD142" s="75" t="s">
        <v>94</v>
      </c>
      <c r="AE142" s="75" t="s">
        <v>94</v>
      </c>
      <c r="AF142" s="75" t="s">
        <v>94</v>
      </c>
      <c r="AG142" s="75" t="s">
        <v>94</v>
      </c>
      <c r="AH142" s="75" t="s">
        <v>94</v>
      </c>
      <c r="AI142" s="10" t="s">
        <v>1313</v>
      </c>
      <c r="AJ142" s="53">
        <v>3813000</v>
      </c>
      <c r="AK142" s="62" t="s">
        <v>1314</v>
      </c>
      <c r="AL142" s="77" t="s">
        <v>94</v>
      </c>
      <c r="AM142" s="77" t="s">
        <v>94</v>
      </c>
      <c r="AN142" s="77" t="s">
        <v>135</v>
      </c>
      <c r="AO142" s="79" t="s">
        <v>135</v>
      </c>
      <c r="AP142" s="79" t="s">
        <v>135</v>
      </c>
      <c r="AQ142" s="79" t="s">
        <v>1315</v>
      </c>
      <c r="AR142" s="80" t="s">
        <v>1316</v>
      </c>
      <c r="AS142" s="53" t="s">
        <v>135</v>
      </c>
      <c r="AT142" s="53" t="s">
        <v>94</v>
      </c>
      <c r="AU142" s="10" t="s">
        <v>94</v>
      </c>
      <c r="AV142" s="38" t="s">
        <v>94</v>
      </c>
      <c r="AW142" s="38" t="s">
        <v>94</v>
      </c>
      <c r="AX142" s="38" t="s">
        <v>94</v>
      </c>
      <c r="AY142" s="57">
        <v>44469</v>
      </c>
      <c r="AZ142" s="57">
        <v>45198</v>
      </c>
      <c r="BA142" s="53" t="s">
        <v>94</v>
      </c>
      <c r="BB142" s="8" t="str">
        <f t="shared" si="67"/>
        <v>INPEC</v>
      </c>
      <c r="BC142" s="14">
        <f t="shared" si="68"/>
        <v>0</v>
      </c>
      <c r="BD142" s="14" t="str">
        <f t="shared" ref="BD142:BE142" si="81">D142</f>
        <v>3 3. Años</v>
      </c>
      <c r="BE142" s="15">
        <f t="shared" si="81"/>
        <v>2</v>
      </c>
      <c r="BF142" s="9"/>
      <c r="BG142" s="14"/>
      <c r="BH142" s="5"/>
      <c r="BI142" s="5"/>
      <c r="BJ142" s="5"/>
      <c r="BK142" s="5"/>
      <c r="BL142" s="16"/>
      <c r="BM142" s="5"/>
      <c r="BN142" s="16"/>
      <c r="BO142" s="18"/>
      <c r="BP142" s="18">
        <v>0</v>
      </c>
      <c r="BQ142" s="18">
        <v>0</v>
      </c>
      <c r="BR142" s="5"/>
      <c r="BS142" s="5"/>
      <c r="BT142" s="5"/>
      <c r="BU142" s="18"/>
      <c r="BV142" s="18"/>
      <c r="BW142" s="5"/>
      <c r="BX142" s="5"/>
      <c r="BY142" s="5"/>
      <c r="BZ142" s="5"/>
      <c r="CA142" s="5"/>
      <c r="CB142" s="16">
        <f t="shared" si="5"/>
        <v>0</v>
      </c>
      <c r="CC142" s="19" t="e">
        <f t="shared" si="6"/>
        <v>#DIV/0!</v>
      </c>
      <c r="CD142" s="24" t="s">
        <v>711</v>
      </c>
      <c r="CE142" s="5"/>
      <c r="CF142" s="5"/>
      <c r="CG142" s="5"/>
      <c r="CH142" s="5"/>
      <c r="CI142" s="5"/>
      <c r="CJ142" s="5"/>
      <c r="CK142" s="5"/>
      <c r="CL142" s="20" t="e">
        <v>#N/A</v>
      </c>
      <c r="CM142" s="21" t="e">
        <v>#N/A</v>
      </c>
      <c r="CN142" s="9">
        <v>0</v>
      </c>
      <c r="CO142" s="9">
        <f t="shared" si="28"/>
        <v>0</v>
      </c>
      <c r="CP142" s="14">
        <f t="shared" si="8"/>
        <v>0</v>
      </c>
      <c r="CQ142" s="14">
        <f t="shared" si="9"/>
        <v>0</v>
      </c>
      <c r="CR142" s="5"/>
      <c r="CS142" s="5"/>
      <c r="CT142" s="22"/>
      <c r="CU142" s="22"/>
      <c r="CV142" s="22"/>
      <c r="CW142" s="22"/>
      <c r="CX142" s="22"/>
      <c r="CY142" s="22"/>
      <c r="CZ142" s="22"/>
      <c r="DA142" s="22"/>
      <c r="DB142" s="22"/>
      <c r="DC142" s="22"/>
      <c r="DD142" s="22"/>
      <c r="DE142" s="22"/>
      <c r="DF142" s="22"/>
      <c r="DG142" s="22"/>
      <c r="DH142" s="22"/>
      <c r="DI142" s="22"/>
      <c r="DJ142" s="22"/>
      <c r="DK142" s="22"/>
      <c r="DL142" s="22"/>
      <c r="DM142" s="31"/>
    </row>
    <row r="143" spans="1:117" s="23" customFormat="1" ht="84" customHeight="1">
      <c r="A143" s="5" t="s">
        <v>1317</v>
      </c>
      <c r="B143" s="8" t="s">
        <v>1318</v>
      </c>
      <c r="C143" s="5" t="s">
        <v>97</v>
      </c>
      <c r="D143" s="5" t="s">
        <v>428</v>
      </c>
      <c r="E143" s="53">
        <v>110</v>
      </c>
      <c r="F143" s="74" t="s">
        <v>121</v>
      </c>
      <c r="G143" s="5" t="s">
        <v>1193</v>
      </c>
      <c r="H143" s="5">
        <v>1082001052</v>
      </c>
      <c r="I143" s="53">
        <v>191</v>
      </c>
      <c r="J143" s="61">
        <v>44351</v>
      </c>
      <c r="K143" s="5" t="s">
        <v>123</v>
      </c>
      <c r="L143" s="76">
        <v>40387215</v>
      </c>
      <c r="M143" s="76">
        <v>11014695</v>
      </c>
      <c r="N143" s="53" t="s">
        <v>94</v>
      </c>
      <c r="O143" s="76">
        <v>0</v>
      </c>
      <c r="P143" s="9">
        <f t="shared" si="71"/>
        <v>40387215</v>
      </c>
      <c r="Q143" s="76" t="s">
        <v>135</v>
      </c>
      <c r="R143" s="76" t="s">
        <v>135</v>
      </c>
      <c r="S143" s="76" t="s">
        <v>135</v>
      </c>
      <c r="T143" s="76" t="s">
        <v>135</v>
      </c>
      <c r="U143" s="76" t="s">
        <v>135</v>
      </c>
      <c r="V143" s="8" t="s">
        <v>1319</v>
      </c>
      <c r="W143" s="77">
        <v>1098664604</v>
      </c>
      <c r="X143" s="77">
        <v>5</v>
      </c>
      <c r="Y143" s="77" t="s">
        <v>104</v>
      </c>
      <c r="Z143" s="36" t="s">
        <v>105</v>
      </c>
      <c r="AA143" s="10" t="s">
        <v>106</v>
      </c>
      <c r="AB143" s="58">
        <v>32351</v>
      </c>
      <c r="AC143" s="75" t="s">
        <v>107</v>
      </c>
      <c r="AD143" s="75" t="s">
        <v>821</v>
      </c>
      <c r="AE143" s="75" t="s">
        <v>822</v>
      </c>
      <c r="AF143" s="75" t="s">
        <v>174</v>
      </c>
      <c r="AG143" s="75" t="s">
        <v>1274</v>
      </c>
      <c r="AH143" s="75" t="s">
        <v>111</v>
      </c>
      <c r="AI143" s="78" t="s">
        <v>1320</v>
      </c>
      <c r="AJ143" s="53">
        <v>3813000</v>
      </c>
      <c r="AK143" s="53" t="s">
        <v>1321</v>
      </c>
      <c r="AL143" s="77" t="s">
        <v>143</v>
      </c>
      <c r="AM143" s="77" t="s">
        <v>1322</v>
      </c>
      <c r="AN143" s="77" t="s">
        <v>94</v>
      </c>
      <c r="AO143" s="79" t="s">
        <v>94</v>
      </c>
      <c r="AP143" s="79" t="s">
        <v>94</v>
      </c>
      <c r="AQ143" s="79" t="s">
        <v>94</v>
      </c>
      <c r="AR143" s="80" t="s">
        <v>1323</v>
      </c>
      <c r="AS143" s="53">
        <v>236</v>
      </c>
      <c r="AT143" s="61">
        <v>44439</v>
      </c>
      <c r="AU143" s="10" t="s">
        <v>94</v>
      </c>
      <c r="AV143" s="38" t="s">
        <v>94</v>
      </c>
      <c r="AW143" s="38" t="s">
        <v>94</v>
      </c>
      <c r="AX143" s="38" t="s">
        <v>94</v>
      </c>
      <c r="AY143" s="57">
        <v>44442</v>
      </c>
      <c r="AZ143" s="57">
        <v>44552</v>
      </c>
      <c r="BA143" s="53" t="s">
        <v>94</v>
      </c>
      <c r="BB143" s="8" t="str">
        <f t="shared" si="67"/>
        <v xml:space="preserve">JENNY ROCIO GOMEZ GUALDRON </v>
      </c>
      <c r="BC143" s="14">
        <f t="shared" si="68"/>
        <v>40387215</v>
      </c>
      <c r="BD143" s="14" t="str">
        <f t="shared" ref="BD143:BE143" si="82">D143</f>
        <v xml:space="preserve">1.1 Dias </v>
      </c>
      <c r="BE143" s="15">
        <f t="shared" si="82"/>
        <v>110</v>
      </c>
      <c r="BF143" s="9"/>
      <c r="BG143" s="14"/>
      <c r="BH143" s="5"/>
      <c r="BI143" s="5"/>
      <c r="BJ143" s="5"/>
      <c r="BK143" s="5"/>
      <c r="BL143" s="16"/>
      <c r="BM143" s="5"/>
      <c r="BN143" s="16">
        <v>10280382</v>
      </c>
      <c r="BO143" s="18">
        <v>11014695</v>
      </c>
      <c r="BP143" s="18">
        <v>11014695</v>
      </c>
      <c r="BQ143" s="18">
        <v>8077443</v>
      </c>
      <c r="BR143" s="5"/>
      <c r="BS143" s="5"/>
      <c r="BT143" s="5"/>
      <c r="BU143" s="18"/>
      <c r="BV143" s="18"/>
      <c r="BW143" s="5"/>
      <c r="BX143" s="5"/>
      <c r="BY143" s="5"/>
      <c r="BZ143" s="5"/>
      <c r="CA143" s="5"/>
      <c r="CB143" s="16">
        <f t="shared" si="5"/>
        <v>40387215</v>
      </c>
      <c r="CC143" s="19">
        <f t="shared" si="6"/>
        <v>1</v>
      </c>
      <c r="CD143" s="24" t="s">
        <v>117</v>
      </c>
      <c r="CE143" s="5"/>
      <c r="CF143" s="5"/>
      <c r="CG143" s="5"/>
      <c r="CH143" s="5"/>
      <c r="CI143" s="5"/>
      <c r="CJ143" s="5">
        <v>4</v>
      </c>
      <c r="CK143" s="5">
        <v>4</v>
      </c>
      <c r="CL143" s="20" t="s">
        <v>1324</v>
      </c>
      <c r="CM143" s="21">
        <v>44559</v>
      </c>
      <c r="CN143" s="9">
        <v>8077443</v>
      </c>
      <c r="CO143" s="9">
        <f t="shared" si="28"/>
        <v>8077443</v>
      </c>
      <c r="CP143" s="14">
        <f t="shared" si="8"/>
        <v>40387215</v>
      </c>
      <c r="CQ143" s="14">
        <f t="shared" si="9"/>
        <v>0</v>
      </c>
      <c r="CR143" s="5"/>
      <c r="CS143" s="5"/>
      <c r="CT143" s="22"/>
      <c r="CU143" s="22"/>
      <c r="CV143" s="22"/>
      <c r="CW143" s="22"/>
      <c r="CX143" s="22"/>
      <c r="CY143" s="22"/>
      <c r="CZ143" s="22"/>
      <c r="DA143" s="22"/>
      <c r="DB143" s="22"/>
      <c r="DC143" s="22"/>
      <c r="DD143" s="22"/>
      <c r="DE143" s="22"/>
      <c r="DF143" s="22"/>
      <c r="DG143" s="22"/>
      <c r="DH143" s="22"/>
      <c r="DI143" s="22"/>
      <c r="DJ143" s="22"/>
      <c r="DK143" s="22"/>
      <c r="DL143" s="22"/>
      <c r="DM143" s="22"/>
    </row>
    <row r="144" spans="1:117" s="23" customFormat="1" ht="96" customHeight="1">
      <c r="A144" s="5" t="s">
        <v>1325</v>
      </c>
      <c r="B144" s="8" t="s">
        <v>1326</v>
      </c>
      <c r="C144" s="5" t="s">
        <v>1327</v>
      </c>
      <c r="D144" s="5" t="s">
        <v>98</v>
      </c>
      <c r="E144" s="53">
        <v>18</v>
      </c>
      <c r="F144" s="74" t="s">
        <v>94</v>
      </c>
      <c r="G144" s="5" t="s">
        <v>94</v>
      </c>
      <c r="H144" s="5" t="s">
        <v>94</v>
      </c>
      <c r="I144" s="5" t="s">
        <v>94</v>
      </c>
      <c r="J144" s="6" t="s">
        <v>94</v>
      </c>
      <c r="K144" s="5" t="s">
        <v>94</v>
      </c>
      <c r="L144" s="9">
        <v>0</v>
      </c>
      <c r="M144" s="9">
        <v>0</v>
      </c>
      <c r="N144" s="6" t="s">
        <v>94</v>
      </c>
      <c r="O144" s="9">
        <v>0</v>
      </c>
      <c r="P144" s="9">
        <f t="shared" si="71"/>
        <v>0</v>
      </c>
      <c r="Q144" s="76" t="s">
        <v>135</v>
      </c>
      <c r="R144" s="76" t="s">
        <v>135</v>
      </c>
      <c r="S144" s="76" t="s">
        <v>135</v>
      </c>
      <c r="T144" s="76" t="s">
        <v>135</v>
      </c>
      <c r="U144" s="76" t="s">
        <v>135</v>
      </c>
      <c r="V144" s="8" t="s">
        <v>1328</v>
      </c>
      <c r="W144" s="36">
        <v>800018165</v>
      </c>
      <c r="X144" s="36">
        <v>8</v>
      </c>
      <c r="Y144" s="36" t="s">
        <v>94</v>
      </c>
      <c r="Z144" s="36" t="s">
        <v>476</v>
      </c>
      <c r="AA144" s="10" t="s">
        <v>1030</v>
      </c>
      <c r="AB144" s="56" t="s">
        <v>94</v>
      </c>
      <c r="AC144" s="75" t="s">
        <v>94</v>
      </c>
      <c r="AD144" s="75" t="s">
        <v>94</v>
      </c>
      <c r="AE144" s="75" t="s">
        <v>94</v>
      </c>
      <c r="AF144" s="75" t="s">
        <v>94</v>
      </c>
      <c r="AG144" s="75" t="s">
        <v>94</v>
      </c>
      <c r="AH144" s="75" t="s">
        <v>94</v>
      </c>
      <c r="AI144" s="10" t="s">
        <v>1329</v>
      </c>
      <c r="AJ144" s="53">
        <v>3813000</v>
      </c>
      <c r="AK144" s="53" t="s">
        <v>1330</v>
      </c>
      <c r="AL144" s="36" t="s">
        <v>94</v>
      </c>
      <c r="AM144" s="10" t="s">
        <v>94</v>
      </c>
      <c r="AN144" s="36" t="s">
        <v>828</v>
      </c>
      <c r="AO144" s="60">
        <v>5814</v>
      </c>
      <c r="AP144" s="79" t="s">
        <v>94</v>
      </c>
      <c r="AQ144" s="60" t="s">
        <v>828</v>
      </c>
      <c r="AR144" s="12" t="s">
        <v>1331</v>
      </c>
      <c r="AS144" s="5" t="s">
        <v>94</v>
      </c>
      <c r="AT144" s="6" t="s">
        <v>135</v>
      </c>
      <c r="AU144" s="10" t="s">
        <v>94</v>
      </c>
      <c r="AV144" s="38" t="s">
        <v>94</v>
      </c>
      <c r="AW144" s="38" t="s">
        <v>94</v>
      </c>
      <c r="AX144" s="38" t="s">
        <v>94</v>
      </c>
      <c r="AY144" s="57">
        <v>44454</v>
      </c>
      <c r="AZ144" s="57">
        <v>44999</v>
      </c>
      <c r="BA144" s="53" t="s">
        <v>94</v>
      </c>
      <c r="BB144" s="8" t="str">
        <f t="shared" si="67"/>
        <v xml:space="preserve">JARGU S.A </v>
      </c>
      <c r="BC144" s="14">
        <f t="shared" si="68"/>
        <v>0</v>
      </c>
      <c r="BD144" s="14" t="str">
        <f t="shared" ref="BD144:BE144" si="83">D144</f>
        <v>2 2. Meses</v>
      </c>
      <c r="BE144" s="15">
        <f t="shared" si="83"/>
        <v>18</v>
      </c>
      <c r="BF144" s="9"/>
      <c r="BG144" s="14"/>
      <c r="BH144" s="5"/>
      <c r="BI144" s="5"/>
      <c r="BJ144" s="5"/>
      <c r="BK144" s="5"/>
      <c r="BL144" s="5"/>
      <c r="BM144" s="5"/>
      <c r="BN144" s="16"/>
      <c r="BO144" s="18"/>
      <c r="BP144" s="18">
        <v>0</v>
      </c>
      <c r="BQ144" s="18">
        <v>0</v>
      </c>
      <c r="BR144" s="5"/>
      <c r="BS144" s="5"/>
      <c r="BT144" s="5"/>
      <c r="BU144" s="18"/>
      <c r="BV144" s="18"/>
      <c r="BW144" s="5"/>
      <c r="BX144" s="5"/>
      <c r="BY144" s="5"/>
      <c r="BZ144" s="5"/>
      <c r="CA144" s="5"/>
      <c r="CB144" s="16">
        <f t="shared" si="5"/>
        <v>0</v>
      </c>
      <c r="CC144" s="19" t="e">
        <f t="shared" si="6"/>
        <v>#DIV/0!</v>
      </c>
      <c r="CD144" s="24" t="s">
        <v>711</v>
      </c>
      <c r="CE144" s="5"/>
      <c r="CF144" s="5"/>
      <c r="CG144" s="5"/>
      <c r="CH144" s="5"/>
      <c r="CI144" s="5"/>
      <c r="CJ144" s="5"/>
      <c r="CK144" s="5"/>
      <c r="CL144" s="20" t="e">
        <v>#N/A</v>
      </c>
      <c r="CM144" s="21" t="e">
        <v>#N/A</v>
      </c>
      <c r="CN144" s="9">
        <v>0</v>
      </c>
      <c r="CO144" s="9">
        <f t="shared" si="28"/>
        <v>0</v>
      </c>
      <c r="CP144" s="14">
        <f t="shared" si="8"/>
        <v>0</v>
      </c>
      <c r="CQ144" s="14">
        <f t="shared" si="9"/>
        <v>0</v>
      </c>
      <c r="CR144" s="5"/>
      <c r="CS144" s="5"/>
      <c r="CT144" s="22"/>
      <c r="CU144" s="22"/>
      <c r="CV144" s="22"/>
      <c r="CW144" s="22"/>
      <c r="CX144" s="22"/>
      <c r="CY144" s="22"/>
      <c r="CZ144" s="22"/>
      <c r="DA144" s="22"/>
      <c r="DB144" s="22"/>
      <c r="DC144" s="22"/>
      <c r="DD144" s="22"/>
      <c r="DE144" s="22"/>
      <c r="DF144" s="22"/>
      <c r="DG144" s="22"/>
      <c r="DH144" s="22"/>
      <c r="DI144" s="22"/>
      <c r="DJ144" s="22"/>
      <c r="DK144" s="22"/>
      <c r="DL144" s="22"/>
      <c r="DM144" s="31"/>
    </row>
    <row r="145" spans="1:117" s="23" customFormat="1" ht="84" customHeight="1">
      <c r="A145" s="5" t="s">
        <v>1332</v>
      </c>
      <c r="B145" s="8" t="s">
        <v>1333</v>
      </c>
      <c r="C145" s="5" t="s">
        <v>1184</v>
      </c>
      <c r="D145" s="5" t="s">
        <v>98</v>
      </c>
      <c r="E145" s="53">
        <v>6</v>
      </c>
      <c r="F145" s="74" t="s">
        <v>1334</v>
      </c>
      <c r="G145" s="5" t="s">
        <v>1335</v>
      </c>
      <c r="H145" s="5" t="s">
        <v>94</v>
      </c>
      <c r="I145" s="5">
        <v>237</v>
      </c>
      <c r="J145" s="6">
        <v>44431</v>
      </c>
      <c r="K145" s="5" t="s">
        <v>100</v>
      </c>
      <c r="L145" s="9">
        <v>15448839</v>
      </c>
      <c r="M145" s="9">
        <v>0</v>
      </c>
      <c r="N145" s="6">
        <v>44727</v>
      </c>
      <c r="O145" s="9">
        <v>700000</v>
      </c>
      <c r="P145" s="9">
        <f t="shared" si="71"/>
        <v>16148839</v>
      </c>
      <c r="Q145" s="5" t="s">
        <v>1336</v>
      </c>
      <c r="R145" s="5" t="s">
        <v>1337</v>
      </c>
      <c r="S145" s="5" t="s">
        <v>1338</v>
      </c>
      <c r="T145" s="6" t="s">
        <v>135</v>
      </c>
      <c r="U145" s="6" t="s">
        <v>135</v>
      </c>
      <c r="V145" s="8" t="s">
        <v>1339</v>
      </c>
      <c r="W145" s="36">
        <v>900274811</v>
      </c>
      <c r="X145" s="36">
        <v>7</v>
      </c>
      <c r="Y145" s="36" t="s">
        <v>94</v>
      </c>
      <c r="Z145" s="36" t="s">
        <v>476</v>
      </c>
      <c r="AA145" s="10" t="s">
        <v>477</v>
      </c>
      <c r="AB145" s="56" t="s">
        <v>94</v>
      </c>
      <c r="AC145" s="56" t="s">
        <v>94</v>
      </c>
      <c r="AD145" s="56" t="s">
        <v>94</v>
      </c>
      <c r="AE145" s="56" t="s">
        <v>94</v>
      </c>
      <c r="AF145" s="56" t="s">
        <v>94</v>
      </c>
      <c r="AG145" s="56" t="s">
        <v>94</v>
      </c>
      <c r="AH145" s="56" t="s">
        <v>94</v>
      </c>
      <c r="AI145" s="10" t="s">
        <v>1340</v>
      </c>
      <c r="AJ145" s="53">
        <v>3813000</v>
      </c>
      <c r="AK145" s="53" t="s">
        <v>1341</v>
      </c>
      <c r="AL145" s="36" t="s">
        <v>94</v>
      </c>
      <c r="AM145" s="10" t="s">
        <v>94</v>
      </c>
      <c r="AN145" s="36" t="s">
        <v>828</v>
      </c>
      <c r="AO145" s="60">
        <v>62985</v>
      </c>
      <c r="AP145" s="60" t="s">
        <v>135</v>
      </c>
      <c r="AQ145" s="60" t="s">
        <v>828</v>
      </c>
      <c r="AR145" s="12" t="s">
        <v>1342</v>
      </c>
      <c r="AS145" s="5">
        <v>240</v>
      </c>
      <c r="AT145" s="6">
        <v>44449</v>
      </c>
      <c r="AU145" s="10">
        <v>206</v>
      </c>
      <c r="AV145" s="21">
        <v>44725</v>
      </c>
      <c r="AW145" s="38">
        <v>190</v>
      </c>
      <c r="AX145" s="21">
        <v>44727</v>
      </c>
      <c r="AY145" s="57">
        <v>44462</v>
      </c>
      <c r="AZ145" s="57">
        <v>44757</v>
      </c>
      <c r="BA145" s="53" t="s">
        <v>94</v>
      </c>
      <c r="BB145" s="8" t="str">
        <f t="shared" si="67"/>
        <v>EYM COMPANY SAS</v>
      </c>
      <c r="BC145" s="14">
        <f t="shared" si="68"/>
        <v>16148839</v>
      </c>
      <c r="BD145" s="14" t="str">
        <f t="shared" ref="BD145:BE145" si="84">D145</f>
        <v>2 2. Meses</v>
      </c>
      <c r="BE145" s="15">
        <f t="shared" si="84"/>
        <v>6</v>
      </c>
      <c r="BF145" s="9"/>
      <c r="BG145" s="14"/>
      <c r="BH145" s="5"/>
      <c r="BI145" s="5"/>
      <c r="BJ145" s="5"/>
      <c r="BK145" s="5"/>
      <c r="BL145" s="5"/>
      <c r="BM145" s="5"/>
      <c r="BN145" s="16"/>
      <c r="BO145" s="18">
        <v>291721</v>
      </c>
      <c r="BP145" s="18">
        <v>0</v>
      </c>
      <c r="BQ145" s="10">
        <f>2736847+89250</f>
        <v>2826097</v>
      </c>
      <c r="BR145" s="18">
        <v>3214494</v>
      </c>
      <c r="BS145" s="5"/>
      <c r="BT145" s="18">
        <v>913970</v>
      </c>
      <c r="BU145" s="18"/>
      <c r="BV145" s="18"/>
      <c r="BW145" s="18">
        <v>1967564</v>
      </c>
      <c r="BX145" s="18">
        <v>2731637</v>
      </c>
      <c r="BY145" s="18"/>
      <c r="BZ145" s="18">
        <v>2132250</v>
      </c>
      <c r="CA145" s="5"/>
      <c r="CB145" s="16">
        <f t="shared" si="5"/>
        <v>14077733</v>
      </c>
      <c r="CC145" s="19">
        <f t="shared" si="6"/>
        <v>0.87174892263152792</v>
      </c>
      <c r="CD145" s="24" t="s">
        <v>861</v>
      </c>
      <c r="CE145" s="5"/>
      <c r="CF145" s="5"/>
      <c r="CG145" s="5"/>
      <c r="CH145" s="5"/>
      <c r="CI145" s="5"/>
      <c r="CJ145" s="5">
        <v>11</v>
      </c>
      <c r="CK145" s="5" t="s">
        <v>1521</v>
      </c>
      <c r="CL145" s="20" t="s">
        <v>1522</v>
      </c>
      <c r="CM145" s="21" t="s">
        <v>1523</v>
      </c>
      <c r="CN145" s="9">
        <v>2731637</v>
      </c>
      <c r="CO145" s="9">
        <f t="shared" si="28"/>
        <v>2731637</v>
      </c>
      <c r="CP145" s="14">
        <f t="shared" si="8"/>
        <v>14077733</v>
      </c>
      <c r="CQ145" s="14">
        <f t="shared" si="9"/>
        <v>2071106</v>
      </c>
      <c r="CR145" s="5"/>
      <c r="CS145" s="5"/>
      <c r="CT145" s="22"/>
      <c r="CU145" s="22"/>
      <c r="CV145" s="22"/>
      <c r="CW145" s="22"/>
      <c r="CX145" s="22"/>
      <c r="CY145" s="22"/>
      <c r="CZ145" s="22"/>
      <c r="DA145" s="22"/>
      <c r="DB145" s="22"/>
      <c r="DC145" s="22"/>
      <c r="DD145" s="22"/>
      <c r="DE145" s="22"/>
      <c r="DF145" s="22"/>
      <c r="DG145" s="22"/>
      <c r="DH145" s="22"/>
      <c r="DI145" s="22"/>
      <c r="DJ145" s="22"/>
      <c r="DK145" s="22"/>
      <c r="DL145" s="22"/>
      <c r="DM145" s="31"/>
    </row>
    <row r="146" spans="1:117" s="23" customFormat="1" ht="72" customHeight="1">
      <c r="A146" s="5" t="s">
        <v>1343</v>
      </c>
      <c r="B146" s="8" t="s">
        <v>1344</v>
      </c>
      <c r="C146" s="5" t="s">
        <v>97</v>
      </c>
      <c r="D146" s="5" t="s">
        <v>98</v>
      </c>
      <c r="E146" s="53">
        <v>3</v>
      </c>
      <c r="F146" s="74" t="s">
        <v>149</v>
      </c>
      <c r="G146" s="5" t="s">
        <v>150</v>
      </c>
      <c r="H146" s="5">
        <v>1082001052</v>
      </c>
      <c r="I146" s="5">
        <v>252</v>
      </c>
      <c r="J146" s="6">
        <v>44439</v>
      </c>
      <c r="K146" s="5" t="s">
        <v>123</v>
      </c>
      <c r="L146" s="9">
        <v>33044085</v>
      </c>
      <c r="M146" s="9">
        <v>11014695</v>
      </c>
      <c r="N146" s="6" t="s">
        <v>135</v>
      </c>
      <c r="O146" s="9">
        <v>0</v>
      </c>
      <c r="P146" s="9">
        <f t="shared" si="71"/>
        <v>33044085</v>
      </c>
      <c r="Q146" s="6" t="s">
        <v>135</v>
      </c>
      <c r="R146" s="6" t="s">
        <v>135</v>
      </c>
      <c r="S146" s="6" t="s">
        <v>135</v>
      </c>
      <c r="T146" s="6" t="s">
        <v>135</v>
      </c>
      <c r="U146" s="6" t="s">
        <v>135</v>
      </c>
      <c r="V146" s="8" t="s">
        <v>1345</v>
      </c>
      <c r="W146" s="36">
        <v>1020736761</v>
      </c>
      <c r="X146" s="36">
        <v>1</v>
      </c>
      <c r="Y146" s="36" t="s">
        <v>219</v>
      </c>
      <c r="Z146" s="36" t="s">
        <v>105</v>
      </c>
      <c r="AA146" s="10" t="s">
        <v>106</v>
      </c>
      <c r="AB146" s="56">
        <v>32472</v>
      </c>
      <c r="AC146" s="56" t="s">
        <v>107</v>
      </c>
      <c r="AD146" s="56" t="s">
        <v>1175</v>
      </c>
      <c r="AE146" s="56" t="s">
        <v>1176</v>
      </c>
      <c r="AF146" s="56" t="s">
        <v>867</v>
      </c>
      <c r="AG146" s="56" t="s">
        <v>1274</v>
      </c>
      <c r="AH146" s="56" t="s">
        <v>111</v>
      </c>
      <c r="AI146" s="10" t="s">
        <v>1346</v>
      </c>
      <c r="AJ146" s="53">
        <v>3813000</v>
      </c>
      <c r="AK146" s="62" t="s">
        <v>1347</v>
      </c>
      <c r="AL146" s="36" t="s">
        <v>143</v>
      </c>
      <c r="AM146" s="10" t="s">
        <v>224</v>
      </c>
      <c r="AN146" s="36" t="s">
        <v>1085</v>
      </c>
      <c r="AO146" s="60" t="s">
        <v>135</v>
      </c>
      <c r="AP146" s="60" t="s">
        <v>135</v>
      </c>
      <c r="AQ146" s="60" t="s">
        <v>135</v>
      </c>
      <c r="AR146" s="12" t="s">
        <v>1348</v>
      </c>
      <c r="AS146" s="5">
        <v>241</v>
      </c>
      <c r="AT146" s="6">
        <v>44454</v>
      </c>
      <c r="AU146" s="10" t="s">
        <v>94</v>
      </c>
      <c r="AV146" s="38" t="s">
        <v>94</v>
      </c>
      <c r="AW146" s="38" t="s">
        <v>94</v>
      </c>
      <c r="AX146" s="38" t="s">
        <v>94</v>
      </c>
      <c r="AY146" s="57">
        <v>44455</v>
      </c>
      <c r="AZ146" s="57">
        <v>44545</v>
      </c>
      <c r="BA146" s="33" t="s">
        <v>94</v>
      </c>
      <c r="BB146" s="8" t="str">
        <f t="shared" si="67"/>
        <v xml:space="preserve">DAVID SALAZAR OCHOA </v>
      </c>
      <c r="BC146" s="14">
        <f t="shared" si="68"/>
        <v>33044085</v>
      </c>
      <c r="BD146" s="14" t="str">
        <f t="shared" ref="BD146:BE146" si="85">D146</f>
        <v>2 2. Meses</v>
      </c>
      <c r="BE146" s="15">
        <f t="shared" si="85"/>
        <v>3</v>
      </c>
      <c r="BF146" s="9"/>
      <c r="BG146" s="14"/>
      <c r="BH146" s="5"/>
      <c r="BI146" s="5"/>
      <c r="BJ146" s="5"/>
      <c r="BK146" s="5"/>
      <c r="BL146" s="5"/>
      <c r="BM146" s="5"/>
      <c r="BN146" s="16">
        <v>5507348</v>
      </c>
      <c r="BO146" s="18">
        <v>11014695</v>
      </c>
      <c r="BP146" s="18">
        <v>11014695</v>
      </c>
      <c r="BQ146" s="18">
        <v>5507347</v>
      </c>
      <c r="BR146" s="5"/>
      <c r="BS146" s="5"/>
      <c r="BT146" s="5"/>
      <c r="BU146" s="18"/>
      <c r="BV146" s="18"/>
      <c r="BW146" s="5"/>
      <c r="BX146" s="5"/>
      <c r="BY146" s="5"/>
      <c r="BZ146" s="5"/>
      <c r="CA146" s="5"/>
      <c r="CB146" s="16">
        <f t="shared" si="5"/>
        <v>33044085</v>
      </c>
      <c r="CC146" s="19">
        <f t="shared" si="6"/>
        <v>1</v>
      </c>
      <c r="CD146" s="24" t="s">
        <v>117</v>
      </c>
      <c r="CE146" s="5"/>
      <c r="CF146" s="5"/>
      <c r="CG146" s="5"/>
      <c r="CH146" s="5"/>
      <c r="CI146" s="5"/>
      <c r="CJ146" s="5">
        <v>4</v>
      </c>
      <c r="CK146" s="5">
        <v>4</v>
      </c>
      <c r="CL146" s="20" t="s">
        <v>1349</v>
      </c>
      <c r="CM146" s="21">
        <v>44559</v>
      </c>
      <c r="CN146" s="9">
        <v>5507347</v>
      </c>
      <c r="CO146" s="9">
        <f t="shared" si="28"/>
        <v>5507347</v>
      </c>
      <c r="CP146" s="14">
        <f t="shared" si="8"/>
        <v>33044085</v>
      </c>
      <c r="CQ146" s="14">
        <f t="shared" si="9"/>
        <v>0</v>
      </c>
      <c r="CR146" s="5"/>
      <c r="CS146" s="5"/>
      <c r="CT146" s="22"/>
      <c r="CU146" s="22"/>
      <c r="CV146" s="22"/>
      <c r="CW146" s="22"/>
      <c r="CX146" s="22"/>
      <c r="CY146" s="22"/>
      <c r="CZ146" s="22"/>
      <c r="DA146" s="22"/>
      <c r="DB146" s="22"/>
      <c r="DC146" s="22"/>
      <c r="DD146" s="22"/>
      <c r="DE146" s="22"/>
      <c r="DF146" s="22"/>
      <c r="DG146" s="22"/>
      <c r="DH146" s="22"/>
      <c r="DI146" s="22"/>
      <c r="DJ146" s="22"/>
      <c r="DK146" s="22"/>
      <c r="DL146" s="22"/>
      <c r="DM146" s="22"/>
    </row>
    <row r="147" spans="1:117" s="23" customFormat="1" ht="78" customHeight="1">
      <c r="A147" s="5" t="s">
        <v>1350</v>
      </c>
      <c r="B147" s="8" t="s">
        <v>1351</v>
      </c>
      <c r="C147" s="5" t="s">
        <v>97</v>
      </c>
      <c r="D147" s="5" t="s">
        <v>428</v>
      </c>
      <c r="E147" s="53">
        <v>100</v>
      </c>
      <c r="F147" s="74" t="s">
        <v>149</v>
      </c>
      <c r="G147" s="5" t="s">
        <v>150</v>
      </c>
      <c r="H147" s="5">
        <v>1082001052</v>
      </c>
      <c r="I147" s="5">
        <v>251</v>
      </c>
      <c r="J147" s="6">
        <v>44439</v>
      </c>
      <c r="K147" s="5" t="s">
        <v>123</v>
      </c>
      <c r="L147" s="9">
        <v>7343130</v>
      </c>
      <c r="M147" s="9">
        <v>2202939</v>
      </c>
      <c r="N147" s="6" t="s">
        <v>135</v>
      </c>
      <c r="O147" s="9">
        <v>0</v>
      </c>
      <c r="P147" s="9">
        <f t="shared" si="71"/>
        <v>7343130</v>
      </c>
      <c r="Q147" s="6" t="s">
        <v>135</v>
      </c>
      <c r="R147" s="6" t="s">
        <v>135</v>
      </c>
      <c r="S147" s="6" t="s">
        <v>135</v>
      </c>
      <c r="T147" s="6" t="s">
        <v>135</v>
      </c>
      <c r="U147" s="6" t="s">
        <v>135</v>
      </c>
      <c r="V147" s="8" t="s">
        <v>1352</v>
      </c>
      <c r="W147" s="10">
        <v>1057710959</v>
      </c>
      <c r="X147" s="10">
        <v>2</v>
      </c>
      <c r="Y147" s="10" t="s">
        <v>104</v>
      </c>
      <c r="Z147" s="10" t="s">
        <v>105</v>
      </c>
      <c r="AA147" s="10" t="s">
        <v>106</v>
      </c>
      <c r="AB147" s="6">
        <v>35201</v>
      </c>
      <c r="AC147" s="6" t="s">
        <v>107</v>
      </c>
      <c r="AD147" s="6" t="s">
        <v>449</v>
      </c>
      <c r="AE147" s="6" t="s">
        <v>1353</v>
      </c>
      <c r="AF147" s="6" t="s">
        <v>867</v>
      </c>
      <c r="AG147" s="6" t="s">
        <v>209</v>
      </c>
      <c r="AH147" s="6" t="s">
        <v>111</v>
      </c>
      <c r="AI147" s="10" t="s">
        <v>1354</v>
      </c>
      <c r="AJ147" s="53">
        <v>3813000</v>
      </c>
      <c r="AK147" s="62" t="s">
        <v>1355</v>
      </c>
      <c r="AL147" s="10" t="s">
        <v>156</v>
      </c>
      <c r="AM147" s="10" t="s">
        <v>1356</v>
      </c>
      <c r="AN147" s="10" t="s">
        <v>135</v>
      </c>
      <c r="AO147" s="64" t="s">
        <v>135</v>
      </c>
      <c r="AP147" s="64" t="s">
        <v>135</v>
      </c>
      <c r="AQ147" s="64" t="s">
        <v>135</v>
      </c>
      <c r="AR147" s="12" t="s">
        <v>1357</v>
      </c>
      <c r="AS147" s="5">
        <v>244</v>
      </c>
      <c r="AT147" s="6">
        <v>44455</v>
      </c>
      <c r="AU147" s="10" t="s">
        <v>94</v>
      </c>
      <c r="AV147" s="38" t="s">
        <v>94</v>
      </c>
      <c r="AW147" s="38" t="s">
        <v>94</v>
      </c>
      <c r="AX147" s="38" t="s">
        <v>94</v>
      </c>
      <c r="AY147" s="13">
        <v>44455</v>
      </c>
      <c r="AZ147" s="13">
        <v>44555</v>
      </c>
      <c r="BA147" s="5" t="s">
        <v>94</v>
      </c>
      <c r="BB147" s="8" t="str">
        <f t="shared" si="67"/>
        <v xml:space="preserve">VILMA LORENA CAMACHO SANCHEZ </v>
      </c>
      <c r="BC147" s="14">
        <f t="shared" si="68"/>
        <v>7343130</v>
      </c>
      <c r="BD147" s="14" t="str">
        <f t="shared" ref="BD147:BE147" si="86">D147</f>
        <v xml:space="preserve">1.1 Dias </v>
      </c>
      <c r="BE147" s="15">
        <f t="shared" si="86"/>
        <v>100</v>
      </c>
      <c r="BF147" s="9"/>
      <c r="BG147" s="14"/>
      <c r="BH147" s="5"/>
      <c r="BI147" s="5"/>
      <c r="BJ147" s="5"/>
      <c r="BK147" s="5"/>
      <c r="BL147" s="5"/>
      <c r="BM147" s="5"/>
      <c r="BN147" s="16">
        <v>1101469</v>
      </c>
      <c r="BO147" s="18">
        <v>2202939</v>
      </c>
      <c r="BP147" s="18">
        <v>2202939</v>
      </c>
      <c r="BQ147" s="18">
        <v>1835783</v>
      </c>
      <c r="BR147" s="5"/>
      <c r="BS147" s="5"/>
      <c r="BT147" s="5"/>
      <c r="BU147" s="18"/>
      <c r="BV147" s="18"/>
      <c r="BW147" s="5"/>
      <c r="BX147" s="5"/>
      <c r="BY147" s="5"/>
      <c r="BZ147" s="5"/>
      <c r="CA147" s="5"/>
      <c r="CB147" s="16">
        <f t="shared" si="5"/>
        <v>7343130</v>
      </c>
      <c r="CC147" s="19">
        <f t="shared" si="6"/>
        <v>1</v>
      </c>
      <c r="CD147" s="24" t="s">
        <v>117</v>
      </c>
      <c r="CE147" s="5"/>
      <c r="CF147" s="5"/>
      <c r="CG147" s="5"/>
      <c r="CH147" s="5"/>
      <c r="CI147" s="5"/>
      <c r="CJ147" s="5">
        <v>4</v>
      </c>
      <c r="CK147" s="5">
        <v>4</v>
      </c>
      <c r="CL147" s="20" t="s">
        <v>1358</v>
      </c>
      <c r="CM147" s="21">
        <v>44559</v>
      </c>
      <c r="CN147" s="9">
        <v>1835783</v>
      </c>
      <c r="CO147" s="9">
        <f t="shared" si="28"/>
        <v>1835783</v>
      </c>
      <c r="CP147" s="14">
        <f t="shared" si="8"/>
        <v>7343130</v>
      </c>
      <c r="CQ147" s="14">
        <f t="shared" si="9"/>
        <v>0</v>
      </c>
      <c r="CR147" s="5"/>
      <c r="CS147" s="5"/>
      <c r="CT147" s="22"/>
      <c r="CU147" s="22"/>
      <c r="CV147" s="22"/>
      <c r="CW147" s="22"/>
      <c r="CX147" s="22"/>
      <c r="CY147" s="22"/>
      <c r="CZ147" s="22"/>
      <c r="DA147" s="22"/>
      <c r="DB147" s="22"/>
      <c r="DC147" s="22"/>
      <c r="DD147" s="22"/>
      <c r="DE147" s="22"/>
      <c r="DF147" s="22"/>
      <c r="DG147" s="22"/>
      <c r="DH147" s="22"/>
      <c r="DI147" s="22"/>
      <c r="DJ147" s="22"/>
      <c r="DK147" s="22"/>
      <c r="DL147" s="22"/>
      <c r="DM147" s="22"/>
    </row>
    <row r="148" spans="1:117" s="23" customFormat="1" ht="84" customHeight="1">
      <c r="A148" s="5" t="s">
        <v>1359</v>
      </c>
      <c r="B148" s="8" t="s">
        <v>1360</v>
      </c>
      <c r="C148" s="5" t="s">
        <v>97</v>
      </c>
      <c r="D148" s="5" t="s">
        <v>98</v>
      </c>
      <c r="E148" s="53">
        <v>3</v>
      </c>
      <c r="F148" s="74" t="s">
        <v>149</v>
      </c>
      <c r="G148" s="5" t="s">
        <v>150</v>
      </c>
      <c r="H148" s="5">
        <v>1082001052</v>
      </c>
      <c r="I148" s="5">
        <v>253</v>
      </c>
      <c r="J148" s="6">
        <v>44439</v>
      </c>
      <c r="K148" s="5" t="s">
        <v>123</v>
      </c>
      <c r="L148" s="9">
        <v>33044085</v>
      </c>
      <c r="M148" s="9">
        <v>11014695</v>
      </c>
      <c r="N148" s="6" t="s">
        <v>135</v>
      </c>
      <c r="O148" s="9">
        <v>0</v>
      </c>
      <c r="P148" s="9">
        <f t="shared" si="71"/>
        <v>33044085</v>
      </c>
      <c r="Q148" s="6" t="s">
        <v>135</v>
      </c>
      <c r="R148" s="6" t="s">
        <v>135</v>
      </c>
      <c r="S148" s="6" t="s">
        <v>135</v>
      </c>
      <c r="T148" s="6" t="s">
        <v>135</v>
      </c>
      <c r="U148" s="6" t="s">
        <v>135</v>
      </c>
      <c r="V148" s="8" t="s">
        <v>1361</v>
      </c>
      <c r="W148" s="36">
        <v>53053250</v>
      </c>
      <c r="X148" s="36">
        <v>5</v>
      </c>
      <c r="Y148" s="36" t="s">
        <v>104</v>
      </c>
      <c r="Z148" s="36" t="s">
        <v>105</v>
      </c>
      <c r="AA148" s="10" t="s">
        <v>106</v>
      </c>
      <c r="AB148" s="56">
        <v>30942</v>
      </c>
      <c r="AC148" s="75" t="s">
        <v>107</v>
      </c>
      <c r="AD148" s="56" t="s">
        <v>163</v>
      </c>
      <c r="AE148" s="56" t="s">
        <v>108</v>
      </c>
      <c r="AF148" s="56" t="s">
        <v>867</v>
      </c>
      <c r="AG148" s="56" t="s">
        <v>732</v>
      </c>
      <c r="AH148" s="6" t="s">
        <v>111</v>
      </c>
      <c r="AI148" s="10" t="s">
        <v>1362</v>
      </c>
      <c r="AJ148" s="53">
        <v>3813000</v>
      </c>
      <c r="AK148" s="62" t="s">
        <v>1363</v>
      </c>
      <c r="AL148" s="36" t="s">
        <v>384</v>
      </c>
      <c r="AM148" s="10" t="s">
        <v>470</v>
      </c>
      <c r="AN148" s="36" t="s">
        <v>135</v>
      </c>
      <c r="AO148" s="60" t="s">
        <v>135</v>
      </c>
      <c r="AP148" s="60" t="s">
        <v>135</v>
      </c>
      <c r="AQ148" s="60" t="s">
        <v>135</v>
      </c>
      <c r="AR148" s="12" t="s">
        <v>1364</v>
      </c>
      <c r="AS148" s="5">
        <v>242</v>
      </c>
      <c r="AT148" s="6">
        <v>44454</v>
      </c>
      <c r="AU148" s="10" t="s">
        <v>94</v>
      </c>
      <c r="AV148" s="38" t="s">
        <v>94</v>
      </c>
      <c r="AW148" s="38" t="s">
        <v>94</v>
      </c>
      <c r="AX148" s="38" t="s">
        <v>94</v>
      </c>
      <c r="AY148" s="57">
        <v>44456</v>
      </c>
      <c r="AZ148" s="57">
        <v>44546</v>
      </c>
      <c r="BA148" s="33" t="s">
        <v>94</v>
      </c>
      <c r="BB148" s="8" t="str">
        <f t="shared" si="67"/>
        <v>PILAR ANDREA ORTEGA TORRES</v>
      </c>
      <c r="BC148" s="14">
        <f t="shared" si="68"/>
        <v>33044085</v>
      </c>
      <c r="BD148" s="14" t="str">
        <f t="shared" ref="BD148:BE148" si="87">D148</f>
        <v>2 2. Meses</v>
      </c>
      <c r="BE148" s="15">
        <f t="shared" si="87"/>
        <v>3</v>
      </c>
      <c r="BF148" s="9"/>
      <c r="BG148" s="14"/>
      <c r="BH148" s="5"/>
      <c r="BI148" s="5"/>
      <c r="BJ148" s="5"/>
      <c r="BK148" s="5"/>
      <c r="BL148" s="5"/>
      <c r="BM148" s="5"/>
      <c r="BN148" s="16">
        <v>5140198</v>
      </c>
      <c r="BO148" s="18">
        <v>11014695</v>
      </c>
      <c r="BP148" s="18">
        <f>11014695+5874497</f>
        <v>16889192</v>
      </c>
      <c r="BQ148" s="18">
        <v>0</v>
      </c>
      <c r="BR148" s="5"/>
      <c r="BS148" s="5"/>
      <c r="BT148" s="5"/>
      <c r="BU148" s="18"/>
      <c r="BV148" s="18"/>
      <c r="BW148" s="5"/>
      <c r="BX148" s="5"/>
      <c r="BY148" s="5"/>
      <c r="BZ148" s="5"/>
      <c r="CA148" s="5"/>
      <c r="CB148" s="16">
        <f t="shared" si="5"/>
        <v>33044085</v>
      </c>
      <c r="CC148" s="19">
        <f t="shared" si="6"/>
        <v>1</v>
      </c>
      <c r="CD148" s="24" t="s">
        <v>117</v>
      </c>
      <c r="CE148" s="5"/>
      <c r="CF148" s="5"/>
      <c r="CG148" s="5"/>
      <c r="CH148" s="5"/>
      <c r="CI148" s="5"/>
      <c r="CJ148" s="5">
        <v>4</v>
      </c>
      <c r="CK148" s="5">
        <v>4</v>
      </c>
      <c r="CL148" s="20" t="s">
        <v>1365</v>
      </c>
      <c r="CM148" s="21">
        <v>44553</v>
      </c>
      <c r="CN148" s="9">
        <v>5874497</v>
      </c>
      <c r="CO148" s="9">
        <f t="shared" si="28"/>
        <v>5874497</v>
      </c>
      <c r="CP148" s="14">
        <f t="shared" si="8"/>
        <v>33044085</v>
      </c>
      <c r="CQ148" s="14">
        <f t="shared" si="9"/>
        <v>0</v>
      </c>
      <c r="CR148" s="5"/>
      <c r="CS148" s="5"/>
      <c r="CT148" s="22"/>
      <c r="CU148" s="22"/>
      <c r="CV148" s="22"/>
      <c r="CW148" s="22"/>
      <c r="CX148" s="22"/>
      <c r="CY148" s="22"/>
      <c r="CZ148" s="22"/>
      <c r="DA148" s="22"/>
      <c r="DB148" s="22"/>
      <c r="DC148" s="22"/>
      <c r="DD148" s="22"/>
      <c r="DE148" s="22"/>
      <c r="DF148" s="22"/>
      <c r="DG148" s="22"/>
      <c r="DH148" s="22"/>
      <c r="DI148" s="22"/>
      <c r="DJ148" s="22"/>
      <c r="DK148" s="22"/>
      <c r="DL148" s="22"/>
      <c r="DM148" s="22"/>
    </row>
    <row r="149" spans="1:117" s="23" customFormat="1" ht="84" customHeight="1">
      <c r="A149" s="5" t="s">
        <v>1366</v>
      </c>
      <c r="B149" s="8" t="s">
        <v>1367</v>
      </c>
      <c r="C149" s="5" t="s">
        <v>1368</v>
      </c>
      <c r="D149" s="5" t="s">
        <v>428</v>
      </c>
      <c r="E149" s="53">
        <v>5</v>
      </c>
      <c r="F149" s="74" t="s">
        <v>298</v>
      </c>
      <c r="G149" s="5" t="s">
        <v>299</v>
      </c>
      <c r="H149" s="5">
        <v>1082000052</v>
      </c>
      <c r="I149" s="5">
        <v>229</v>
      </c>
      <c r="J149" s="6">
        <v>44400</v>
      </c>
      <c r="K149" s="5" t="s">
        <v>123</v>
      </c>
      <c r="L149" s="9">
        <v>82565728</v>
      </c>
      <c r="M149" s="9" t="s">
        <v>135</v>
      </c>
      <c r="N149" s="6" t="s">
        <v>135</v>
      </c>
      <c r="O149" s="9">
        <v>0</v>
      </c>
      <c r="P149" s="9">
        <f t="shared" si="71"/>
        <v>82565728</v>
      </c>
      <c r="Q149" s="6" t="s">
        <v>135</v>
      </c>
      <c r="R149" s="6" t="s">
        <v>135</v>
      </c>
      <c r="S149" s="6" t="s">
        <v>135</v>
      </c>
      <c r="T149" s="6" t="s">
        <v>135</v>
      </c>
      <c r="U149" s="6" t="s">
        <v>135</v>
      </c>
      <c r="V149" s="8" t="s">
        <v>1369</v>
      </c>
      <c r="W149" s="36">
        <v>901521212</v>
      </c>
      <c r="X149" s="36">
        <v>9</v>
      </c>
      <c r="Y149" s="36" t="s">
        <v>94</v>
      </c>
      <c r="Z149" s="36" t="s">
        <v>476</v>
      </c>
      <c r="AA149" s="10" t="s">
        <v>1370</v>
      </c>
      <c r="AB149" s="56" t="s">
        <v>94</v>
      </c>
      <c r="AC149" s="56" t="s">
        <v>94</v>
      </c>
      <c r="AD149" s="56" t="s">
        <v>94</v>
      </c>
      <c r="AE149" s="56" t="s">
        <v>94</v>
      </c>
      <c r="AF149" s="56" t="s">
        <v>94</v>
      </c>
      <c r="AG149" s="56" t="s">
        <v>94</v>
      </c>
      <c r="AH149" s="56" t="s">
        <v>94</v>
      </c>
      <c r="AI149" s="10" t="s">
        <v>1371</v>
      </c>
      <c r="AJ149" s="53">
        <v>3813000</v>
      </c>
      <c r="AK149" s="53" t="s">
        <v>1372</v>
      </c>
      <c r="AL149" s="36" t="s">
        <v>94</v>
      </c>
      <c r="AM149" s="10" t="s">
        <v>94</v>
      </c>
      <c r="AN149" s="36" t="s">
        <v>828</v>
      </c>
      <c r="AO149" s="64" t="s">
        <v>1373</v>
      </c>
      <c r="AP149" s="60" t="s">
        <v>94</v>
      </c>
      <c r="AQ149" s="60" t="s">
        <v>828</v>
      </c>
      <c r="AR149" s="12" t="s">
        <v>1374</v>
      </c>
      <c r="AS149" s="5">
        <v>252</v>
      </c>
      <c r="AT149" s="6">
        <v>44462</v>
      </c>
      <c r="AU149" s="10" t="s">
        <v>94</v>
      </c>
      <c r="AV149" s="38" t="s">
        <v>94</v>
      </c>
      <c r="AW149" s="38" t="s">
        <v>94</v>
      </c>
      <c r="AX149" s="38" t="s">
        <v>94</v>
      </c>
      <c r="AY149" s="57">
        <v>44463</v>
      </c>
      <c r="AZ149" s="57">
        <v>44467</v>
      </c>
      <c r="BA149" s="5" t="s">
        <v>94</v>
      </c>
      <c r="BB149" s="8" t="str">
        <f t="shared" si="67"/>
        <v>UNIÓN TEMPORAL DE LICENCIAMIENTO 2021</v>
      </c>
      <c r="BC149" s="14">
        <f t="shared" si="68"/>
        <v>82565728</v>
      </c>
      <c r="BD149" s="14" t="str">
        <f t="shared" ref="BD149:BE149" si="88">D149</f>
        <v xml:space="preserve">1.1 Dias </v>
      </c>
      <c r="BE149" s="15">
        <f t="shared" si="88"/>
        <v>5</v>
      </c>
      <c r="BF149" s="9"/>
      <c r="BG149" s="14"/>
      <c r="BH149" s="5"/>
      <c r="BI149" s="5"/>
      <c r="BJ149" s="5"/>
      <c r="BK149" s="5"/>
      <c r="BL149" s="5"/>
      <c r="BM149" s="5"/>
      <c r="BN149" s="16">
        <v>82565727</v>
      </c>
      <c r="BO149" s="18"/>
      <c r="BP149" s="18">
        <v>0</v>
      </c>
      <c r="BQ149" s="18">
        <v>0</v>
      </c>
      <c r="BR149" s="5"/>
      <c r="BS149" s="5"/>
      <c r="BT149" s="5"/>
      <c r="BU149" s="18"/>
      <c r="BV149" s="18"/>
      <c r="BW149" s="5"/>
      <c r="BX149" s="5"/>
      <c r="BY149" s="5"/>
      <c r="BZ149" s="5"/>
      <c r="CA149" s="5"/>
      <c r="CB149" s="16">
        <f t="shared" si="5"/>
        <v>82565727</v>
      </c>
      <c r="CC149" s="19">
        <f t="shared" si="6"/>
        <v>0.99999998788843725</v>
      </c>
      <c r="CD149" s="24" t="s">
        <v>861</v>
      </c>
      <c r="CE149" s="5"/>
      <c r="CF149" s="5"/>
      <c r="CG149" s="5"/>
      <c r="CH149" s="5"/>
      <c r="CI149" s="5"/>
      <c r="CJ149" s="5">
        <v>1</v>
      </c>
      <c r="CK149" s="5">
        <v>1</v>
      </c>
      <c r="CL149" s="20" t="e">
        <v>#N/A</v>
      </c>
      <c r="CM149" s="21" t="e">
        <v>#N/A</v>
      </c>
      <c r="CN149" s="9">
        <v>0</v>
      </c>
      <c r="CO149" s="9">
        <f t="shared" si="28"/>
        <v>0</v>
      </c>
      <c r="CP149" s="14">
        <f t="shared" si="8"/>
        <v>82565727</v>
      </c>
      <c r="CQ149" s="14">
        <f t="shared" si="9"/>
        <v>1</v>
      </c>
      <c r="CR149" s="5"/>
      <c r="CS149" s="5"/>
      <c r="CT149" s="22"/>
      <c r="CU149" s="22"/>
      <c r="CV149" s="22"/>
      <c r="CW149" s="22"/>
      <c r="CX149" s="22"/>
      <c r="CY149" s="22"/>
      <c r="CZ149" s="22"/>
      <c r="DA149" s="22"/>
      <c r="DB149" s="22"/>
      <c r="DC149" s="22"/>
      <c r="DD149" s="22"/>
      <c r="DE149" s="22"/>
      <c r="DF149" s="22"/>
      <c r="DG149" s="22"/>
      <c r="DH149" s="22"/>
      <c r="DI149" s="22"/>
      <c r="DJ149" s="22"/>
      <c r="DK149" s="22"/>
      <c r="DL149" s="22"/>
      <c r="DM149" s="22"/>
    </row>
    <row r="150" spans="1:117" s="23" customFormat="1" ht="84" customHeight="1">
      <c r="A150" s="5" t="s">
        <v>1375</v>
      </c>
      <c r="B150" s="8" t="s">
        <v>1376</v>
      </c>
      <c r="C150" s="5" t="s">
        <v>97</v>
      </c>
      <c r="D150" s="5" t="s">
        <v>98</v>
      </c>
      <c r="E150" s="5">
        <v>3</v>
      </c>
      <c r="F150" s="74" t="s">
        <v>149</v>
      </c>
      <c r="G150" s="5" t="s">
        <v>150</v>
      </c>
      <c r="H150" s="5">
        <v>1082001052</v>
      </c>
      <c r="I150" s="5">
        <v>250</v>
      </c>
      <c r="J150" s="6">
        <v>44439</v>
      </c>
      <c r="K150" s="5" t="s">
        <v>123</v>
      </c>
      <c r="L150" s="9">
        <v>15420573</v>
      </c>
      <c r="M150" s="9">
        <v>5140191</v>
      </c>
      <c r="N150" s="6" t="s">
        <v>94</v>
      </c>
      <c r="O150" s="9">
        <v>0</v>
      </c>
      <c r="P150" s="9">
        <f t="shared" si="71"/>
        <v>15420573</v>
      </c>
      <c r="Q150" s="6" t="s">
        <v>135</v>
      </c>
      <c r="R150" s="6" t="s">
        <v>135</v>
      </c>
      <c r="S150" s="6" t="s">
        <v>135</v>
      </c>
      <c r="T150" s="6" t="s">
        <v>135</v>
      </c>
      <c r="U150" s="6" t="s">
        <v>135</v>
      </c>
      <c r="V150" s="8" t="s">
        <v>1377</v>
      </c>
      <c r="W150" s="36">
        <v>12209103</v>
      </c>
      <c r="X150" s="36">
        <v>3</v>
      </c>
      <c r="Y150" s="36" t="s">
        <v>219</v>
      </c>
      <c r="Z150" s="36" t="s">
        <v>105</v>
      </c>
      <c r="AA150" s="10" t="s">
        <v>106</v>
      </c>
      <c r="AB150" s="56">
        <v>28213</v>
      </c>
      <c r="AC150" s="56" t="s">
        <v>107</v>
      </c>
      <c r="AD150" s="56" t="s">
        <v>138</v>
      </c>
      <c r="AE150" s="56" t="s">
        <v>1378</v>
      </c>
      <c r="AF150" s="56" t="s">
        <v>153</v>
      </c>
      <c r="AG150" s="56" t="s">
        <v>408</v>
      </c>
      <c r="AH150" s="56" t="s">
        <v>111</v>
      </c>
      <c r="AI150" s="10" t="s">
        <v>1379</v>
      </c>
      <c r="AJ150" s="53">
        <v>3813000</v>
      </c>
      <c r="AK150" s="62" t="s">
        <v>1380</v>
      </c>
      <c r="AL150" s="36" t="s">
        <v>259</v>
      </c>
      <c r="AM150" s="10" t="s">
        <v>115</v>
      </c>
      <c r="AN150" s="36" t="s">
        <v>135</v>
      </c>
      <c r="AO150" s="60" t="s">
        <v>135</v>
      </c>
      <c r="AP150" s="60" t="s">
        <v>135</v>
      </c>
      <c r="AQ150" s="60" t="s">
        <v>94</v>
      </c>
      <c r="AR150" s="12" t="s">
        <v>1381</v>
      </c>
      <c r="AS150" s="5">
        <v>251</v>
      </c>
      <c r="AT150" s="6">
        <v>44462</v>
      </c>
      <c r="AU150" s="36" t="s">
        <v>94</v>
      </c>
      <c r="AV150" s="36" t="s">
        <v>135</v>
      </c>
      <c r="AW150" s="36" t="s">
        <v>94</v>
      </c>
      <c r="AX150" s="36" t="s">
        <v>94</v>
      </c>
      <c r="AY150" s="57" t="s">
        <v>1382</v>
      </c>
      <c r="AZ150" s="57">
        <v>44552</v>
      </c>
      <c r="BA150" s="5" t="s">
        <v>94</v>
      </c>
      <c r="BB150" s="8" t="str">
        <f t="shared" si="67"/>
        <v xml:space="preserve">ORLEY GARZON RAMIREZ </v>
      </c>
      <c r="BC150" s="14">
        <f t="shared" si="68"/>
        <v>15420573</v>
      </c>
      <c r="BD150" s="14" t="str">
        <f t="shared" ref="BD150:BE150" si="89">D150</f>
        <v>2 2. Meses</v>
      </c>
      <c r="BE150" s="15">
        <f t="shared" si="89"/>
        <v>3</v>
      </c>
      <c r="BF150" s="9"/>
      <c r="BG150" s="14"/>
      <c r="BH150" s="5"/>
      <c r="BI150" s="5"/>
      <c r="BJ150" s="5"/>
      <c r="BK150" s="5"/>
      <c r="BL150" s="5"/>
      <c r="BM150" s="5"/>
      <c r="BN150" s="16">
        <v>1370718</v>
      </c>
      <c r="BO150" s="18">
        <v>5140191</v>
      </c>
      <c r="BP150" s="18">
        <v>5140191</v>
      </c>
      <c r="BQ150" s="18">
        <v>3769473</v>
      </c>
      <c r="BR150" s="5"/>
      <c r="BS150" s="5"/>
      <c r="BT150" s="5"/>
      <c r="BU150" s="18"/>
      <c r="BV150" s="18"/>
      <c r="BW150" s="5"/>
      <c r="BX150" s="5"/>
      <c r="BY150" s="5"/>
      <c r="BZ150" s="5"/>
      <c r="CA150" s="5"/>
      <c r="CB150" s="16">
        <f t="shared" si="5"/>
        <v>15420573</v>
      </c>
      <c r="CC150" s="19">
        <f t="shared" si="6"/>
        <v>1</v>
      </c>
      <c r="CD150" s="24" t="s">
        <v>117</v>
      </c>
      <c r="CE150" s="5"/>
      <c r="CF150" s="5"/>
      <c r="CG150" s="5"/>
      <c r="CH150" s="5"/>
      <c r="CI150" s="5"/>
      <c r="CJ150" s="5">
        <v>4</v>
      </c>
      <c r="CK150" s="5">
        <v>4</v>
      </c>
      <c r="CL150" s="20" t="s">
        <v>1383</v>
      </c>
      <c r="CM150" s="21">
        <v>44559</v>
      </c>
      <c r="CN150" s="9">
        <v>3769473</v>
      </c>
      <c r="CO150" s="9">
        <f t="shared" si="28"/>
        <v>3769473</v>
      </c>
      <c r="CP150" s="14">
        <f t="shared" si="8"/>
        <v>15420573</v>
      </c>
      <c r="CQ150" s="14">
        <f t="shared" si="9"/>
        <v>0</v>
      </c>
      <c r="CR150" s="5"/>
      <c r="CS150" s="5"/>
      <c r="CT150" s="22"/>
      <c r="CU150" s="22"/>
      <c r="CV150" s="22"/>
      <c r="CW150" s="22"/>
      <c r="CX150" s="22"/>
      <c r="CY150" s="22"/>
      <c r="CZ150" s="22"/>
      <c r="DA150" s="22"/>
      <c r="DB150" s="22"/>
      <c r="DC150" s="22"/>
      <c r="DD150" s="22"/>
      <c r="DE150" s="22"/>
      <c r="DF150" s="22"/>
      <c r="DG150" s="22"/>
      <c r="DH150" s="22"/>
      <c r="DI150" s="22"/>
      <c r="DJ150" s="22"/>
      <c r="DK150" s="22"/>
      <c r="DL150" s="22"/>
      <c r="DM150" s="22"/>
    </row>
    <row r="151" spans="1:117" s="23" customFormat="1" ht="127.5" customHeight="1">
      <c r="A151" s="5" t="s">
        <v>1384</v>
      </c>
      <c r="B151" s="8" t="s">
        <v>1385</v>
      </c>
      <c r="C151" s="5" t="s">
        <v>97</v>
      </c>
      <c r="D151" s="5" t="s">
        <v>98</v>
      </c>
      <c r="E151" s="5">
        <v>3</v>
      </c>
      <c r="F151" s="74" t="s">
        <v>149</v>
      </c>
      <c r="G151" s="5" t="s">
        <v>150</v>
      </c>
      <c r="H151" s="5">
        <v>1082001052</v>
      </c>
      <c r="I151" s="5">
        <v>262</v>
      </c>
      <c r="J151" s="6">
        <v>44454</v>
      </c>
      <c r="K151" s="5" t="s">
        <v>123</v>
      </c>
      <c r="L151" s="9">
        <v>22029390</v>
      </c>
      <c r="M151" s="9">
        <v>7343130</v>
      </c>
      <c r="N151" s="6" t="s">
        <v>135</v>
      </c>
      <c r="O151" s="9">
        <v>0</v>
      </c>
      <c r="P151" s="9">
        <f t="shared" si="71"/>
        <v>22029390</v>
      </c>
      <c r="Q151" s="6" t="s">
        <v>135</v>
      </c>
      <c r="R151" s="6" t="s">
        <v>135</v>
      </c>
      <c r="S151" s="6" t="s">
        <v>135</v>
      </c>
      <c r="T151" s="6" t="s">
        <v>135</v>
      </c>
      <c r="U151" s="6" t="s">
        <v>135</v>
      </c>
      <c r="V151" s="8" t="s">
        <v>1386</v>
      </c>
      <c r="W151" s="36">
        <v>1016032240</v>
      </c>
      <c r="X151" s="36">
        <v>8</v>
      </c>
      <c r="Y151" s="36" t="s">
        <v>104</v>
      </c>
      <c r="Z151" s="36" t="s">
        <v>105</v>
      </c>
      <c r="AA151" s="10" t="s">
        <v>106</v>
      </c>
      <c r="AB151" s="56">
        <v>33262</v>
      </c>
      <c r="AC151" s="56" t="s">
        <v>107</v>
      </c>
      <c r="AD151" s="56" t="s">
        <v>163</v>
      </c>
      <c r="AE151" s="56" t="s">
        <v>108</v>
      </c>
      <c r="AF151" s="56" t="s">
        <v>867</v>
      </c>
      <c r="AG151" s="56" t="s">
        <v>770</v>
      </c>
      <c r="AH151" s="56" t="s">
        <v>111</v>
      </c>
      <c r="AI151" s="10" t="s">
        <v>1387</v>
      </c>
      <c r="AJ151" s="5">
        <v>3813000</v>
      </c>
      <c r="AK151" s="62" t="s">
        <v>1388</v>
      </c>
      <c r="AL151" s="36" t="s">
        <v>212</v>
      </c>
      <c r="AM151" s="10" t="s">
        <v>157</v>
      </c>
      <c r="AN151" s="36" t="s">
        <v>135</v>
      </c>
      <c r="AO151" s="60" t="s">
        <v>135</v>
      </c>
      <c r="AP151" s="60" t="s">
        <v>94</v>
      </c>
      <c r="AQ151" s="60" t="s">
        <v>1389</v>
      </c>
      <c r="AR151" s="12" t="s">
        <v>1390</v>
      </c>
      <c r="AS151" s="5">
        <v>254</v>
      </c>
      <c r="AT151" s="6">
        <v>44463</v>
      </c>
      <c r="AU151" s="36" t="s">
        <v>94</v>
      </c>
      <c r="AV151" s="36" t="s">
        <v>135</v>
      </c>
      <c r="AW151" s="36" t="s">
        <v>94</v>
      </c>
      <c r="AX151" s="36" t="s">
        <v>94</v>
      </c>
      <c r="AY151" s="57">
        <v>44463</v>
      </c>
      <c r="AZ151" s="57">
        <v>44553</v>
      </c>
      <c r="BA151" s="5" t="s">
        <v>94</v>
      </c>
      <c r="BB151" s="8" t="str">
        <f t="shared" si="67"/>
        <v>ADRIANA PAOLA RODRÍGUEZ SANDOVAL</v>
      </c>
      <c r="BC151" s="14">
        <f t="shared" si="68"/>
        <v>22029390</v>
      </c>
      <c r="BD151" s="14" t="str">
        <f t="shared" ref="BD151:BE151" si="90">D151</f>
        <v>2 2. Meses</v>
      </c>
      <c r="BE151" s="15">
        <f t="shared" si="90"/>
        <v>3</v>
      </c>
      <c r="BF151" s="9"/>
      <c r="BG151" s="14"/>
      <c r="BH151" s="5"/>
      <c r="BI151" s="5"/>
      <c r="BJ151" s="5"/>
      <c r="BK151" s="5"/>
      <c r="BL151" s="5"/>
      <c r="BM151" s="5"/>
      <c r="BN151" s="16">
        <v>1713397</v>
      </c>
      <c r="BO151" s="18">
        <v>7343130</v>
      </c>
      <c r="BP151" s="18">
        <v>7343130</v>
      </c>
      <c r="BQ151" s="18">
        <v>5629733</v>
      </c>
      <c r="BR151" s="5"/>
      <c r="BS151" s="5"/>
      <c r="BT151" s="5"/>
      <c r="BU151" s="18"/>
      <c r="BV151" s="18"/>
      <c r="BW151" s="5"/>
      <c r="BX151" s="5"/>
      <c r="BY151" s="5"/>
      <c r="BZ151" s="5"/>
      <c r="CA151" s="5"/>
      <c r="CB151" s="16">
        <f t="shared" si="5"/>
        <v>22029390</v>
      </c>
      <c r="CC151" s="19">
        <f t="shared" si="6"/>
        <v>1</v>
      </c>
      <c r="CD151" s="24" t="s">
        <v>117</v>
      </c>
      <c r="CE151" s="5"/>
      <c r="CF151" s="5"/>
      <c r="CG151" s="5"/>
      <c r="CH151" s="5"/>
      <c r="CI151" s="5"/>
      <c r="CJ151" s="5">
        <v>4</v>
      </c>
      <c r="CK151" s="5">
        <v>4</v>
      </c>
      <c r="CL151" s="20" t="s">
        <v>1391</v>
      </c>
      <c r="CM151" s="21">
        <v>44559</v>
      </c>
      <c r="CN151" s="9">
        <v>5629733</v>
      </c>
      <c r="CO151" s="9">
        <f t="shared" si="28"/>
        <v>5629733</v>
      </c>
      <c r="CP151" s="14">
        <f t="shared" si="8"/>
        <v>22029390</v>
      </c>
      <c r="CQ151" s="14">
        <f t="shared" si="9"/>
        <v>0</v>
      </c>
      <c r="CR151" s="5"/>
      <c r="CS151" s="5"/>
      <c r="CT151" s="22"/>
      <c r="CU151" s="22"/>
      <c r="CV151" s="22"/>
      <c r="CW151" s="22"/>
      <c r="CX151" s="22"/>
      <c r="CY151" s="22"/>
      <c r="CZ151" s="22"/>
      <c r="DA151" s="22"/>
      <c r="DB151" s="22"/>
      <c r="DC151" s="22"/>
      <c r="DD151" s="22"/>
      <c r="DE151" s="22"/>
      <c r="DF151" s="22"/>
      <c r="DG151" s="22"/>
      <c r="DH151" s="22"/>
      <c r="DI151" s="22"/>
      <c r="DJ151" s="22"/>
      <c r="DK151" s="22"/>
      <c r="DL151" s="22"/>
      <c r="DM151" s="22"/>
    </row>
    <row r="152" spans="1:117" s="23" customFormat="1" ht="84.75" customHeight="1">
      <c r="A152" s="5" t="s">
        <v>1392</v>
      </c>
      <c r="B152" s="8" t="s">
        <v>1393</v>
      </c>
      <c r="C152" s="5" t="s">
        <v>97</v>
      </c>
      <c r="D152" s="5" t="s">
        <v>428</v>
      </c>
      <c r="E152" s="53">
        <v>75</v>
      </c>
      <c r="F152" s="74" t="s">
        <v>149</v>
      </c>
      <c r="G152" s="5" t="s">
        <v>150</v>
      </c>
      <c r="H152" s="5">
        <v>1082001052</v>
      </c>
      <c r="I152" s="5">
        <v>268</v>
      </c>
      <c r="J152" s="6">
        <v>44461</v>
      </c>
      <c r="K152" s="5" t="s">
        <v>123</v>
      </c>
      <c r="L152" s="9">
        <v>11014695</v>
      </c>
      <c r="M152" s="9">
        <v>4405878</v>
      </c>
      <c r="N152" s="6" t="s">
        <v>94</v>
      </c>
      <c r="O152" s="9">
        <v>0</v>
      </c>
      <c r="P152" s="9">
        <f t="shared" si="71"/>
        <v>11014695</v>
      </c>
      <c r="Q152" s="6" t="s">
        <v>135</v>
      </c>
      <c r="R152" s="6" t="s">
        <v>135</v>
      </c>
      <c r="S152" s="6" t="s">
        <v>135</v>
      </c>
      <c r="T152" s="6" t="s">
        <v>135</v>
      </c>
      <c r="U152" s="6" t="s">
        <v>135</v>
      </c>
      <c r="V152" s="8" t="s">
        <v>1394</v>
      </c>
      <c r="W152" s="36">
        <v>1095809712</v>
      </c>
      <c r="X152" s="36">
        <v>6</v>
      </c>
      <c r="Y152" s="36" t="s">
        <v>104</v>
      </c>
      <c r="Z152" s="36" t="s">
        <v>105</v>
      </c>
      <c r="AA152" s="10" t="s">
        <v>106</v>
      </c>
      <c r="AB152" s="56">
        <v>33449</v>
      </c>
      <c r="AC152" s="56" t="s">
        <v>107</v>
      </c>
      <c r="AD152" s="56" t="s">
        <v>342</v>
      </c>
      <c r="AE152" s="56" t="s">
        <v>1395</v>
      </c>
      <c r="AF152" s="56" t="s">
        <v>174</v>
      </c>
      <c r="AG152" s="56" t="s">
        <v>1274</v>
      </c>
      <c r="AH152" s="56" t="s">
        <v>111</v>
      </c>
      <c r="AI152" s="10" t="s">
        <v>1396</v>
      </c>
      <c r="AJ152" s="5">
        <v>3813000</v>
      </c>
      <c r="AK152" s="62" t="s">
        <v>1397</v>
      </c>
      <c r="AL152" s="36" t="s">
        <v>114</v>
      </c>
      <c r="AM152" s="10" t="s">
        <v>157</v>
      </c>
      <c r="AN152" s="36" t="s">
        <v>135</v>
      </c>
      <c r="AO152" s="60" t="s">
        <v>135</v>
      </c>
      <c r="AP152" s="60" t="s">
        <v>94</v>
      </c>
      <c r="AQ152" s="60" t="s">
        <v>1389</v>
      </c>
      <c r="AR152" s="12" t="s">
        <v>1398</v>
      </c>
      <c r="AS152" s="5">
        <v>257</v>
      </c>
      <c r="AT152" s="6">
        <v>44473</v>
      </c>
      <c r="AU152" s="36" t="s">
        <v>94</v>
      </c>
      <c r="AV152" s="36" t="s">
        <v>135</v>
      </c>
      <c r="AW152" s="36" t="s">
        <v>94</v>
      </c>
      <c r="AX152" s="36" t="s">
        <v>94</v>
      </c>
      <c r="AY152" s="57">
        <v>44473</v>
      </c>
      <c r="AZ152" s="57">
        <v>44548</v>
      </c>
      <c r="BA152" s="5" t="s">
        <v>94</v>
      </c>
      <c r="BB152" s="8" t="str">
        <f t="shared" si="67"/>
        <v xml:space="preserve">ADRIANA DURAN CENTENO </v>
      </c>
      <c r="BC152" s="14">
        <f t="shared" si="68"/>
        <v>11014695</v>
      </c>
      <c r="BD152" s="14" t="str">
        <f t="shared" ref="BD152:BE152" si="91">D152</f>
        <v xml:space="preserve">1.1 Dias </v>
      </c>
      <c r="BE152" s="15">
        <f t="shared" si="91"/>
        <v>75</v>
      </c>
      <c r="BF152" s="9"/>
      <c r="BG152" s="14"/>
      <c r="BH152" s="5"/>
      <c r="BI152" s="5"/>
      <c r="BJ152" s="5"/>
      <c r="BK152" s="5"/>
      <c r="BL152" s="5"/>
      <c r="BM152" s="5"/>
      <c r="BN152" s="16"/>
      <c r="BO152" s="18">
        <v>3965290</v>
      </c>
      <c r="BP152" s="18">
        <v>4405878</v>
      </c>
      <c r="BQ152" s="10">
        <v>2643527</v>
      </c>
      <c r="BR152" s="5"/>
      <c r="BS152" s="5"/>
      <c r="BT152" s="5"/>
      <c r="BU152" s="18"/>
      <c r="BV152" s="18"/>
      <c r="BW152" s="5"/>
      <c r="BX152" s="5"/>
      <c r="BY152" s="5"/>
      <c r="BZ152" s="5"/>
      <c r="CA152" s="5"/>
      <c r="CB152" s="16">
        <f t="shared" si="5"/>
        <v>11014695</v>
      </c>
      <c r="CC152" s="19">
        <f t="shared" si="6"/>
        <v>1</v>
      </c>
      <c r="CD152" s="24" t="s">
        <v>117</v>
      </c>
      <c r="CE152" s="5"/>
      <c r="CF152" s="5"/>
      <c r="CG152" s="5"/>
      <c r="CH152" s="5"/>
      <c r="CI152" s="5"/>
      <c r="CJ152" s="5">
        <v>3</v>
      </c>
      <c r="CK152" s="5">
        <v>3</v>
      </c>
      <c r="CL152" s="20" t="s">
        <v>1399</v>
      </c>
      <c r="CM152" s="21">
        <v>44559</v>
      </c>
      <c r="CN152" s="9">
        <v>2643527</v>
      </c>
      <c r="CO152" s="9">
        <f t="shared" si="28"/>
        <v>2643527</v>
      </c>
      <c r="CP152" s="14">
        <f t="shared" si="8"/>
        <v>11014695</v>
      </c>
      <c r="CQ152" s="14">
        <f t="shared" si="9"/>
        <v>0</v>
      </c>
      <c r="CR152" s="5"/>
      <c r="CS152" s="5"/>
      <c r="CT152" s="22"/>
      <c r="CU152" s="22"/>
      <c r="CV152" s="22"/>
      <c r="CW152" s="22"/>
      <c r="CX152" s="22"/>
      <c r="CY152" s="22"/>
      <c r="CZ152" s="22"/>
      <c r="DA152" s="22"/>
      <c r="DB152" s="22"/>
      <c r="DC152" s="22"/>
      <c r="DD152" s="22"/>
      <c r="DE152" s="22"/>
      <c r="DF152" s="22"/>
      <c r="DG152" s="22"/>
      <c r="DH152" s="22"/>
      <c r="DI152" s="22"/>
      <c r="DJ152" s="22"/>
      <c r="DK152" s="22"/>
      <c r="DL152" s="22"/>
      <c r="DM152" s="31"/>
    </row>
    <row r="153" spans="1:117" s="23" customFormat="1" ht="69.75" customHeight="1">
      <c r="A153" s="5" t="s">
        <v>1400</v>
      </c>
      <c r="B153" s="8" t="s">
        <v>1401</v>
      </c>
      <c r="C153" s="5" t="s">
        <v>1184</v>
      </c>
      <c r="D153" s="5" t="s">
        <v>428</v>
      </c>
      <c r="E153" s="53">
        <v>15</v>
      </c>
      <c r="F153" s="92">
        <v>13102020208</v>
      </c>
      <c r="G153" s="5" t="s">
        <v>1216</v>
      </c>
      <c r="H153" s="5" t="s">
        <v>94</v>
      </c>
      <c r="I153" s="5">
        <v>257</v>
      </c>
      <c r="J153" s="6">
        <v>44448</v>
      </c>
      <c r="K153" s="5" t="s">
        <v>100</v>
      </c>
      <c r="L153" s="9">
        <v>932960</v>
      </c>
      <c r="M153" s="9" t="s">
        <v>135</v>
      </c>
      <c r="N153" s="5" t="s">
        <v>135</v>
      </c>
      <c r="O153" s="9">
        <v>0</v>
      </c>
      <c r="P153" s="9">
        <f t="shared" si="71"/>
        <v>932960</v>
      </c>
      <c r="Q153" s="6" t="s">
        <v>135</v>
      </c>
      <c r="R153" s="6" t="s">
        <v>135</v>
      </c>
      <c r="S153" s="6" t="s">
        <v>135</v>
      </c>
      <c r="T153" s="6" t="s">
        <v>135</v>
      </c>
      <c r="U153" s="6" t="s">
        <v>135</v>
      </c>
      <c r="V153" s="8" t="s">
        <v>1402</v>
      </c>
      <c r="W153" s="36">
        <v>901365357</v>
      </c>
      <c r="X153" s="36">
        <v>9</v>
      </c>
      <c r="Y153" s="36" t="s">
        <v>135</v>
      </c>
      <c r="Z153" s="36" t="s">
        <v>476</v>
      </c>
      <c r="AA153" s="10" t="s">
        <v>477</v>
      </c>
      <c r="AB153" s="56" t="s">
        <v>94</v>
      </c>
      <c r="AC153" s="56" t="s">
        <v>94</v>
      </c>
      <c r="AD153" s="56" t="s">
        <v>94</v>
      </c>
      <c r="AE153" s="56" t="s">
        <v>94</v>
      </c>
      <c r="AF153" s="56" t="s">
        <v>94</v>
      </c>
      <c r="AG153" s="56" t="s">
        <v>94</v>
      </c>
      <c r="AH153" s="56" t="s">
        <v>94</v>
      </c>
      <c r="AI153" s="10" t="s">
        <v>1403</v>
      </c>
      <c r="AJ153" s="5">
        <v>3813000</v>
      </c>
      <c r="AK153" s="53" t="s">
        <v>1404</v>
      </c>
      <c r="AL153" s="36" t="s">
        <v>135</v>
      </c>
      <c r="AM153" s="10" t="s">
        <v>135</v>
      </c>
      <c r="AN153" s="36" t="s">
        <v>135</v>
      </c>
      <c r="AO153" s="60" t="s">
        <v>135</v>
      </c>
      <c r="AP153" s="60" t="s">
        <v>135</v>
      </c>
      <c r="AQ153" s="60" t="s">
        <v>828</v>
      </c>
      <c r="AR153" s="12" t="s">
        <v>1405</v>
      </c>
      <c r="AS153" s="5">
        <v>276</v>
      </c>
      <c r="AT153" s="6">
        <v>44482</v>
      </c>
      <c r="AU153" s="36" t="s">
        <v>94</v>
      </c>
      <c r="AV153" s="36" t="s">
        <v>135</v>
      </c>
      <c r="AW153" s="36" t="s">
        <v>94</v>
      </c>
      <c r="AX153" s="36" t="s">
        <v>94</v>
      </c>
      <c r="AY153" s="57">
        <v>44488</v>
      </c>
      <c r="AZ153" s="57">
        <v>44502</v>
      </c>
      <c r="BA153" s="5" t="s">
        <v>94</v>
      </c>
      <c r="BB153" s="8" t="str">
        <f t="shared" si="67"/>
        <v xml:space="preserve">SOLUCIONES E&amp;F SECURITY SAS
</v>
      </c>
      <c r="BC153" s="14">
        <f t="shared" si="68"/>
        <v>932960</v>
      </c>
      <c r="BD153" s="14" t="str">
        <f t="shared" ref="BD153:BE153" si="92">D153</f>
        <v xml:space="preserve">1.1 Dias </v>
      </c>
      <c r="BE153" s="15">
        <f t="shared" si="92"/>
        <v>15</v>
      </c>
      <c r="BF153" s="9"/>
      <c r="BG153" s="14"/>
      <c r="BH153" s="5"/>
      <c r="BI153" s="5"/>
      <c r="BJ153" s="5"/>
      <c r="BK153" s="5"/>
      <c r="BL153" s="5"/>
      <c r="BM153" s="5"/>
      <c r="BN153" s="16"/>
      <c r="BO153" s="18">
        <v>932960</v>
      </c>
      <c r="BP153" s="18">
        <v>0</v>
      </c>
      <c r="BQ153" s="18">
        <v>0</v>
      </c>
      <c r="BR153" s="5"/>
      <c r="BS153" s="5"/>
      <c r="BT153" s="5"/>
      <c r="BU153" s="18"/>
      <c r="BV153" s="18"/>
      <c r="BW153" s="5"/>
      <c r="BX153" s="5"/>
      <c r="BY153" s="5"/>
      <c r="BZ153" s="5"/>
      <c r="CA153" s="5"/>
      <c r="CB153" s="16">
        <f t="shared" si="5"/>
        <v>932960</v>
      </c>
      <c r="CC153" s="19">
        <f t="shared" si="6"/>
        <v>1</v>
      </c>
      <c r="CD153" s="24" t="s">
        <v>117</v>
      </c>
      <c r="CE153" s="5"/>
      <c r="CF153" s="5"/>
      <c r="CG153" s="5"/>
      <c r="CH153" s="5"/>
      <c r="CI153" s="5"/>
      <c r="CJ153" s="5">
        <v>1</v>
      </c>
      <c r="CK153" s="5">
        <v>1</v>
      </c>
      <c r="CL153" s="20" t="s">
        <v>1406</v>
      </c>
      <c r="CM153" s="21">
        <v>44524</v>
      </c>
      <c r="CN153" s="10">
        <v>932960</v>
      </c>
      <c r="CO153" s="9">
        <f t="shared" si="28"/>
        <v>932960</v>
      </c>
      <c r="CP153" s="14">
        <f t="shared" si="8"/>
        <v>932960</v>
      </c>
      <c r="CQ153" s="14">
        <f t="shared" si="9"/>
        <v>0</v>
      </c>
      <c r="CR153" s="5"/>
      <c r="CS153" s="5"/>
      <c r="CT153" s="22"/>
      <c r="CU153" s="22"/>
      <c r="CV153" s="22"/>
      <c r="CW153" s="22"/>
      <c r="CX153" s="22"/>
      <c r="CY153" s="22"/>
      <c r="CZ153" s="22"/>
      <c r="DA153" s="22"/>
      <c r="DB153" s="22"/>
      <c r="DC153" s="22"/>
      <c r="DD153" s="22"/>
      <c r="DE153" s="22"/>
      <c r="DF153" s="22"/>
      <c r="DG153" s="22"/>
      <c r="DH153" s="22"/>
      <c r="DI153" s="22"/>
      <c r="DJ153" s="22"/>
      <c r="DK153" s="22"/>
      <c r="DL153" s="22"/>
      <c r="DM153" s="31"/>
    </row>
    <row r="154" spans="1:117" s="23" customFormat="1" ht="96" customHeight="1">
      <c r="A154" s="5" t="s">
        <v>1407</v>
      </c>
      <c r="B154" s="8" t="s">
        <v>1408</v>
      </c>
      <c r="C154" s="5" t="s">
        <v>97</v>
      </c>
      <c r="D154" s="5" t="s">
        <v>98</v>
      </c>
      <c r="E154" s="5">
        <v>2</v>
      </c>
      <c r="F154" s="74" t="s">
        <v>298</v>
      </c>
      <c r="G154" s="5" t="s">
        <v>299</v>
      </c>
      <c r="H154" s="5">
        <v>1082001052</v>
      </c>
      <c r="I154" s="5">
        <v>240</v>
      </c>
      <c r="J154" s="6">
        <v>44433</v>
      </c>
      <c r="K154" s="5" t="s">
        <v>123</v>
      </c>
      <c r="L154" s="9">
        <v>14686260</v>
      </c>
      <c r="M154" s="9">
        <v>7343130</v>
      </c>
      <c r="N154" s="6">
        <v>44522</v>
      </c>
      <c r="O154" s="9">
        <v>2202939</v>
      </c>
      <c r="P154" s="9">
        <f t="shared" si="71"/>
        <v>16889199</v>
      </c>
      <c r="Q154" s="5" t="s">
        <v>1409</v>
      </c>
      <c r="R154" s="6">
        <v>44522</v>
      </c>
      <c r="S154" s="5" t="s">
        <v>1410</v>
      </c>
      <c r="T154" s="6" t="s">
        <v>135</v>
      </c>
      <c r="U154" s="6" t="s">
        <v>135</v>
      </c>
      <c r="V154" s="8" t="s">
        <v>1411</v>
      </c>
      <c r="W154" s="36">
        <v>79957111</v>
      </c>
      <c r="X154" s="36">
        <v>4</v>
      </c>
      <c r="Y154" s="36" t="s">
        <v>219</v>
      </c>
      <c r="Z154" s="36" t="s">
        <v>105</v>
      </c>
      <c r="AA154" s="10" t="s">
        <v>106</v>
      </c>
      <c r="AB154" s="56">
        <v>29458</v>
      </c>
      <c r="AC154" s="56" t="s">
        <v>107</v>
      </c>
      <c r="AD154" s="56" t="s">
        <v>163</v>
      </c>
      <c r="AE154" s="56" t="s">
        <v>108</v>
      </c>
      <c r="AF154" s="56" t="s">
        <v>867</v>
      </c>
      <c r="AG154" s="56" t="s">
        <v>770</v>
      </c>
      <c r="AH154" s="56" t="s">
        <v>111</v>
      </c>
      <c r="AI154" s="10" t="s">
        <v>1412</v>
      </c>
      <c r="AJ154" s="5">
        <v>3813000</v>
      </c>
      <c r="AK154" s="53" t="s">
        <v>1413</v>
      </c>
      <c r="AL154" s="36"/>
      <c r="AM154" s="10" t="s">
        <v>597</v>
      </c>
      <c r="AN154" s="36" t="s">
        <v>135</v>
      </c>
      <c r="AO154" s="60" t="s">
        <v>135</v>
      </c>
      <c r="AP154" s="60" t="s">
        <v>135</v>
      </c>
      <c r="AQ154" s="60" t="s">
        <v>94</v>
      </c>
      <c r="AR154" s="12" t="s">
        <v>1414</v>
      </c>
      <c r="AS154" s="5">
        <v>283</v>
      </c>
      <c r="AT154" s="6">
        <v>44491</v>
      </c>
      <c r="AU154" s="36">
        <v>301</v>
      </c>
      <c r="AV154" s="56">
        <v>44508</v>
      </c>
      <c r="AW154" s="36">
        <v>309</v>
      </c>
      <c r="AX154" s="56">
        <v>44522</v>
      </c>
      <c r="AY154" s="57">
        <v>44491</v>
      </c>
      <c r="AZ154" s="57">
        <v>44560</v>
      </c>
      <c r="BA154" s="5" t="s">
        <v>94</v>
      </c>
      <c r="BB154" s="8" t="str">
        <f t="shared" si="67"/>
        <v xml:space="preserve">JAIME ALEXANDER MENDEZ PULECIO </v>
      </c>
      <c r="BC154" s="82">
        <f t="shared" si="68"/>
        <v>16889199</v>
      </c>
      <c r="BD154" s="14" t="str">
        <f t="shared" ref="BD154:BE154" si="93">D154</f>
        <v>2 2. Meses</v>
      </c>
      <c r="BE154" s="15">
        <f t="shared" si="93"/>
        <v>2</v>
      </c>
      <c r="BF154" s="9"/>
      <c r="BG154" s="14"/>
      <c r="BH154" s="5"/>
      <c r="BI154" s="5"/>
      <c r="BJ154" s="5"/>
      <c r="BK154" s="5"/>
      <c r="BL154" s="5"/>
      <c r="BM154" s="5"/>
      <c r="BN154" s="16"/>
      <c r="BO154" s="18">
        <v>2202939</v>
      </c>
      <c r="BP154" s="18">
        <v>7343130</v>
      </c>
      <c r="BQ154" s="18">
        <f>5140191+2202939</f>
        <v>7343130</v>
      </c>
      <c r="BR154" s="5"/>
      <c r="BS154" s="5"/>
      <c r="BT154" s="5"/>
      <c r="BU154" s="18"/>
      <c r="BV154" s="18"/>
      <c r="BW154" s="5"/>
      <c r="BX154" s="5"/>
      <c r="BY154" s="5"/>
      <c r="BZ154" s="5"/>
      <c r="CA154" s="5"/>
      <c r="CB154" s="16">
        <f t="shared" si="5"/>
        <v>16889199</v>
      </c>
      <c r="CC154" s="19">
        <f t="shared" si="6"/>
        <v>1</v>
      </c>
      <c r="CD154" s="24" t="s">
        <v>117</v>
      </c>
      <c r="CE154" s="5"/>
      <c r="CF154" s="5"/>
      <c r="CG154" s="5"/>
      <c r="CH154" s="5"/>
      <c r="CI154" s="5"/>
      <c r="CJ154" s="5">
        <v>4</v>
      </c>
      <c r="CK154" s="5">
        <v>4</v>
      </c>
      <c r="CL154" s="20" t="s">
        <v>1415</v>
      </c>
      <c r="CM154" s="21">
        <v>44559</v>
      </c>
      <c r="CN154" s="9">
        <v>2202939</v>
      </c>
      <c r="CO154" s="9">
        <f t="shared" si="28"/>
        <v>2202939</v>
      </c>
      <c r="CP154" s="14">
        <f t="shared" si="8"/>
        <v>16889199</v>
      </c>
      <c r="CQ154" s="14">
        <f t="shared" si="9"/>
        <v>0</v>
      </c>
      <c r="CR154" s="5"/>
      <c r="CS154" s="5"/>
      <c r="CT154" s="22"/>
      <c r="CU154" s="22"/>
      <c r="CV154" s="22"/>
      <c r="CW154" s="22"/>
      <c r="CX154" s="22"/>
      <c r="CY154" s="22"/>
      <c r="CZ154" s="22"/>
      <c r="DA154" s="22"/>
      <c r="DB154" s="22"/>
      <c r="DC154" s="22"/>
      <c r="DD154" s="22"/>
      <c r="DE154" s="22"/>
      <c r="DF154" s="22"/>
      <c r="DG154" s="22"/>
      <c r="DH154" s="22"/>
      <c r="DI154" s="22"/>
      <c r="DJ154" s="22"/>
      <c r="DK154" s="22"/>
      <c r="DL154" s="22"/>
      <c r="DM154" s="31"/>
    </row>
    <row r="155" spans="1:117" s="23" customFormat="1" ht="96" customHeight="1">
      <c r="A155" s="5" t="s">
        <v>1416</v>
      </c>
      <c r="B155" s="8" t="s">
        <v>1417</v>
      </c>
      <c r="C155" s="5" t="s">
        <v>97</v>
      </c>
      <c r="D155" s="5" t="s">
        <v>428</v>
      </c>
      <c r="E155" s="5">
        <v>105</v>
      </c>
      <c r="F155" s="74">
        <v>13102020206</v>
      </c>
      <c r="G155" s="5" t="s">
        <v>1418</v>
      </c>
      <c r="H155" s="5" t="s">
        <v>1419</v>
      </c>
      <c r="I155" s="5">
        <v>258</v>
      </c>
      <c r="J155" s="6">
        <v>44448</v>
      </c>
      <c r="K155" s="5" t="s">
        <v>100</v>
      </c>
      <c r="L155" s="9">
        <v>5767065</v>
      </c>
      <c r="M155" s="9" t="s">
        <v>135</v>
      </c>
      <c r="N155" s="5" t="s">
        <v>135</v>
      </c>
      <c r="O155" s="9">
        <v>0</v>
      </c>
      <c r="P155" s="9">
        <f t="shared" si="71"/>
        <v>5767065</v>
      </c>
      <c r="Q155" s="6" t="s">
        <v>135</v>
      </c>
      <c r="R155" s="6" t="s">
        <v>135</v>
      </c>
      <c r="S155" s="6" t="s">
        <v>135</v>
      </c>
      <c r="T155" s="6" t="s">
        <v>135</v>
      </c>
      <c r="U155" s="6" t="s">
        <v>135</v>
      </c>
      <c r="V155" s="8" t="s">
        <v>1420</v>
      </c>
      <c r="W155" s="36">
        <v>860016627</v>
      </c>
      <c r="X155" s="36">
        <v>8</v>
      </c>
      <c r="Y155" s="36" t="s">
        <v>135</v>
      </c>
      <c r="Z155" s="36" t="s">
        <v>476</v>
      </c>
      <c r="AA155" s="10" t="s">
        <v>853</v>
      </c>
      <c r="AB155" s="56" t="s">
        <v>94</v>
      </c>
      <c r="AC155" s="56" t="s">
        <v>94</v>
      </c>
      <c r="AD155" s="56" t="s">
        <v>94</v>
      </c>
      <c r="AE155" s="56" t="s">
        <v>94</v>
      </c>
      <c r="AF155" s="33" t="s">
        <v>94</v>
      </c>
      <c r="AG155" s="56" t="s">
        <v>94</v>
      </c>
      <c r="AH155" s="56" t="s">
        <v>94</v>
      </c>
      <c r="AI155" s="10" t="s">
        <v>1421</v>
      </c>
      <c r="AJ155" s="5">
        <v>3813000</v>
      </c>
      <c r="AK155" s="53" t="s">
        <v>1422</v>
      </c>
      <c r="AL155" s="36" t="s">
        <v>135</v>
      </c>
      <c r="AM155" s="10" t="s">
        <v>135</v>
      </c>
      <c r="AN155" s="36" t="s">
        <v>135</v>
      </c>
      <c r="AO155" s="60" t="s">
        <v>135</v>
      </c>
      <c r="AP155" s="60" t="s">
        <v>135</v>
      </c>
      <c r="AQ155" s="60" t="s">
        <v>828</v>
      </c>
      <c r="AR155" s="12" t="s">
        <v>1423</v>
      </c>
      <c r="AS155" s="5">
        <v>286</v>
      </c>
      <c r="AT155" s="6">
        <v>44497</v>
      </c>
      <c r="AU155" s="36" t="s">
        <v>94</v>
      </c>
      <c r="AV155" s="36" t="s">
        <v>135</v>
      </c>
      <c r="AW155" s="36" t="s">
        <v>94</v>
      </c>
      <c r="AX155" s="36" t="s">
        <v>94</v>
      </c>
      <c r="AY155" s="57">
        <v>44505</v>
      </c>
      <c r="AZ155" s="57">
        <v>44561</v>
      </c>
      <c r="BA155" s="5" t="s">
        <v>94</v>
      </c>
      <c r="BB155" s="8" t="str">
        <f t="shared" si="67"/>
        <v>INSTITUTO NACIONAL PARA SORDOS - INSOR</v>
      </c>
      <c r="BC155" s="14">
        <f t="shared" si="68"/>
        <v>5767065</v>
      </c>
      <c r="BD155" s="14" t="str">
        <f t="shared" ref="BD155:BE155" si="94">D155</f>
        <v xml:space="preserve">1.1 Dias </v>
      </c>
      <c r="BE155" s="15">
        <f t="shared" si="94"/>
        <v>105</v>
      </c>
      <c r="BF155" s="9"/>
      <c r="BG155" s="14"/>
      <c r="BH155" s="5"/>
      <c r="BI155" s="5"/>
      <c r="BJ155" s="5"/>
      <c r="BK155" s="5"/>
      <c r="BL155" s="5"/>
      <c r="BM155" s="5"/>
      <c r="BN155" s="16"/>
      <c r="BO155" s="18"/>
      <c r="BP155" s="18">
        <v>0</v>
      </c>
      <c r="BQ155" s="18">
        <v>5767065</v>
      </c>
      <c r="BR155" s="5"/>
      <c r="BS155" s="5"/>
      <c r="BT155" s="5"/>
      <c r="BU155" s="18"/>
      <c r="BV155" s="18"/>
      <c r="BW155" s="5"/>
      <c r="BX155" s="5"/>
      <c r="BY155" s="5"/>
      <c r="BZ155" s="5"/>
      <c r="CA155" s="5"/>
      <c r="CB155" s="16">
        <f t="shared" si="5"/>
        <v>5767065</v>
      </c>
      <c r="CC155" s="19">
        <f t="shared" si="6"/>
        <v>1</v>
      </c>
      <c r="CD155" s="24" t="s">
        <v>117</v>
      </c>
      <c r="CE155" s="5"/>
      <c r="CF155" s="5"/>
      <c r="CG155" s="5"/>
      <c r="CH155" s="5"/>
      <c r="CI155" s="5"/>
      <c r="CJ155" s="5">
        <v>1</v>
      </c>
      <c r="CK155" s="5">
        <v>1</v>
      </c>
      <c r="CL155" s="20" t="s">
        <v>1424</v>
      </c>
      <c r="CM155" s="21">
        <v>44559</v>
      </c>
      <c r="CN155" s="9">
        <v>5767065</v>
      </c>
      <c r="CO155" s="9">
        <f t="shared" si="28"/>
        <v>5767065</v>
      </c>
      <c r="CP155" s="14">
        <f t="shared" si="8"/>
        <v>5767065</v>
      </c>
      <c r="CQ155" s="14">
        <f t="shared" si="9"/>
        <v>0</v>
      </c>
      <c r="CR155" s="5"/>
      <c r="CS155" s="5"/>
      <c r="CT155" s="22"/>
      <c r="CU155" s="22"/>
      <c r="CV155" s="22"/>
      <c r="CW155" s="22"/>
      <c r="CX155" s="22"/>
      <c r="CY155" s="22"/>
      <c r="CZ155" s="22"/>
      <c r="DA155" s="22"/>
      <c r="DB155" s="22"/>
      <c r="DC155" s="22"/>
      <c r="DD155" s="22"/>
      <c r="DE155" s="22"/>
      <c r="DF155" s="22"/>
      <c r="DG155" s="22"/>
      <c r="DH155" s="22"/>
      <c r="DI155" s="22"/>
      <c r="DJ155" s="22"/>
      <c r="DK155" s="22"/>
      <c r="DL155" s="22"/>
      <c r="DM155" s="31"/>
    </row>
    <row r="156" spans="1:117" s="23" customFormat="1" ht="72" customHeight="1">
      <c r="A156" s="5" t="s">
        <v>1425</v>
      </c>
      <c r="B156" s="8" t="s">
        <v>1426</v>
      </c>
      <c r="C156" s="5" t="s">
        <v>97</v>
      </c>
      <c r="D156" s="5" t="s">
        <v>98</v>
      </c>
      <c r="E156" s="5">
        <v>2</v>
      </c>
      <c r="F156" s="74" t="s">
        <v>1427</v>
      </c>
      <c r="G156" s="5" t="s">
        <v>150</v>
      </c>
      <c r="H156" s="5">
        <v>1082001052</v>
      </c>
      <c r="I156" s="5">
        <v>285</v>
      </c>
      <c r="J156" s="6">
        <v>44490</v>
      </c>
      <c r="K156" s="5" t="s">
        <v>123</v>
      </c>
      <c r="L156" s="9">
        <v>8811756</v>
      </c>
      <c r="M156" s="9">
        <v>4405878</v>
      </c>
      <c r="N156" s="5" t="s">
        <v>135</v>
      </c>
      <c r="O156" s="9">
        <v>0</v>
      </c>
      <c r="P156" s="9">
        <f t="shared" si="71"/>
        <v>8811756</v>
      </c>
      <c r="Q156" s="6" t="s">
        <v>135</v>
      </c>
      <c r="R156" s="6" t="s">
        <v>135</v>
      </c>
      <c r="S156" s="6" t="s">
        <v>135</v>
      </c>
      <c r="T156" s="6" t="s">
        <v>135</v>
      </c>
      <c r="U156" s="6" t="s">
        <v>135</v>
      </c>
      <c r="V156" s="8" t="s">
        <v>1428</v>
      </c>
      <c r="W156" s="36">
        <v>1084258429</v>
      </c>
      <c r="X156" s="36">
        <v>0</v>
      </c>
      <c r="Y156" s="36" t="s">
        <v>104</v>
      </c>
      <c r="Z156" s="36" t="s">
        <v>105</v>
      </c>
      <c r="AA156" s="10" t="s">
        <v>106</v>
      </c>
      <c r="AB156" s="56">
        <v>34725</v>
      </c>
      <c r="AC156" s="33" t="s">
        <v>107</v>
      </c>
      <c r="AD156" s="33" t="s">
        <v>560</v>
      </c>
      <c r="AE156" s="33" t="s">
        <v>1429</v>
      </c>
      <c r="AF156" s="33" t="s">
        <v>125</v>
      </c>
      <c r="AG156" s="56" t="s">
        <v>770</v>
      </c>
      <c r="AH156" s="56" t="s">
        <v>111</v>
      </c>
      <c r="AI156" s="10" t="s">
        <v>1430</v>
      </c>
      <c r="AJ156" s="5">
        <v>3813000</v>
      </c>
      <c r="AK156" s="5" t="s">
        <v>1431</v>
      </c>
      <c r="AL156" s="36"/>
      <c r="AM156" s="10" t="s">
        <v>470</v>
      </c>
      <c r="AN156" s="36" t="s">
        <v>135</v>
      </c>
      <c r="AO156" s="60" t="s">
        <v>135</v>
      </c>
      <c r="AP156" s="60" t="s">
        <v>135</v>
      </c>
      <c r="AQ156" s="60" t="s">
        <v>94</v>
      </c>
      <c r="AR156" s="12" t="s">
        <v>1432</v>
      </c>
      <c r="AS156" s="5">
        <v>287</v>
      </c>
      <c r="AT156" s="6">
        <v>44497</v>
      </c>
      <c r="AU156" s="36" t="s">
        <v>94</v>
      </c>
      <c r="AV156" s="36" t="s">
        <v>135</v>
      </c>
      <c r="AW156" s="36" t="s">
        <v>94</v>
      </c>
      <c r="AX156" s="36" t="s">
        <v>94</v>
      </c>
      <c r="AY156" s="57">
        <v>44497</v>
      </c>
      <c r="AZ156" s="57">
        <v>44557</v>
      </c>
      <c r="BA156" s="5" t="s">
        <v>94</v>
      </c>
      <c r="BB156" s="8" t="str">
        <f t="shared" si="67"/>
        <v xml:space="preserve">YULENY FERNANDA FARFAN LOPEZ </v>
      </c>
      <c r="BC156" s="14">
        <f t="shared" si="68"/>
        <v>8811756</v>
      </c>
      <c r="BD156" s="14" t="str">
        <f t="shared" ref="BD156:BE156" si="95">D156</f>
        <v>2 2. Meses</v>
      </c>
      <c r="BE156" s="15">
        <f t="shared" si="95"/>
        <v>2</v>
      </c>
      <c r="BF156" s="9"/>
      <c r="BG156" s="14"/>
      <c r="BH156" s="5"/>
      <c r="BI156" s="5"/>
      <c r="BJ156" s="5"/>
      <c r="BK156" s="5"/>
      <c r="BL156" s="5"/>
      <c r="BM156" s="5"/>
      <c r="BN156" s="16"/>
      <c r="BO156" s="18">
        <v>440588</v>
      </c>
      <c r="BP156" s="18">
        <f>4405878+3965290</f>
        <v>8371168</v>
      </c>
      <c r="BQ156" s="18">
        <v>0</v>
      </c>
      <c r="BR156" s="5"/>
      <c r="BS156" s="5"/>
      <c r="BT156" s="5"/>
      <c r="BU156" s="18"/>
      <c r="BV156" s="18"/>
      <c r="BW156" s="5"/>
      <c r="BX156" s="5"/>
      <c r="BY156" s="5"/>
      <c r="BZ156" s="5"/>
      <c r="CA156" s="5"/>
      <c r="CB156" s="16">
        <f t="shared" si="5"/>
        <v>8811756</v>
      </c>
      <c r="CC156" s="19">
        <f t="shared" si="6"/>
        <v>1</v>
      </c>
      <c r="CD156" s="24" t="s">
        <v>117</v>
      </c>
      <c r="CE156" s="5"/>
      <c r="CF156" s="5"/>
      <c r="CG156" s="5"/>
      <c r="CH156" s="5"/>
      <c r="CI156" s="5"/>
      <c r="CJ156" s="5">
        <v>4</v>
      </c>
      <c r="CK156" s="5">
        <v>4</v>
      </c>
      <c r="CL156" s="20" t="s">
        <v>1433</v>
      </c>
      <c r="CM156" s="21">
        <v>44553</v>
      </c>
      <c r="CN156" s="9">
        <v>3965290</v>
      </c>
      <c r="CO156" s="9">
        <f t="shared" si="28"/>
        <v>3965290</v>
      </c>
      <c r="CP156" s="14">
        <f t="shared" si="8"/>
        <v>8811756</v>
      </c>
      <c r="CQ156" s="14">
        <f t="shared" si="9"/>
        <v>0</v>
      </c>
      <c r="CR156" s="5"/>
      <c r="CS156" s="5"/>
      <c r="CT156" s="22"/>
      <c r="CU156" s="22"/>
      <c r="CV156" s="22"/>
      <c r="CW156" s="22"/>
      <c r="CX156" s="22"/>
      <c r="CY156" s="22"/>
      <c r="CZ156" s="22"/>
      <c r="DA156" s="22"/>
      <c r="DB156" s="22"/>
      <c r="DC156" s="22"/>
      <c r="DD156" s="22"/>
      <c r="DE156" s="22"/>
      <c r="DF156" s="22"/>
      <c r="DG156" s="22"/>
      <c r="DH156" s="22"/>
      <c r="DI156" s="22"/>
      <c r="DJ156" s="22"/>
      <c r="DK156" s="22"/>
      <c r="DL156" s="22"/>
      <c r="DM156" s="31"/>
    </row>
    <row r="157" spans="1:117" s="23" customFormat="1" ht="84" customHeight="1">
      <c r="A157" s="5" t="s">
        <v>1434</v>
      </c>
      <c r="B157" s="8" t="s">
        <v>1435</v>
      </c>
      <c r="C157" s="5" t="s">
        <v>97</v>
      </c>
      <c r="D157" s="5" t="s">
        <v>98</v>
      </c>
      <c r="E157" s="5">
        <v>2</v>
      </c>
      <c r="F157" s="74" t="s">
        <v>1427</v>
      </c>
      <c r="G157" s="5" t="s">
        <v>150</v>
      </c>
      <c r="H157" s="5">
        <v>1082001052</v>
      </c>
      <c r="I157" s="5">
        <v>287</v>
      </c>
      <c r="J157" s="6">
        <v>44490</v>
      </c>
      <c r="K157" s="5" t="s">
        <v>123</v>
      </c>
      <c r="L157" s="9">
        <v>8811756</v>
      </c>
      <c r="M157" s="9">
        <v>4405878</v>
      </c>
      <c r="N157" s="5" t="s">
        <v>135</v>
      </c>
      <c r="O157" s="9">
        <v>0</v>
      </c>
      <c r="P157" s="9">
        <f t="shared" si="71"/>
        <v>8811756</v>
      </c>
      <c r="Q157" s="6" t="s">
        <v>135</v>
      </c>
      <c r="R157" s="6" t="s">
        <v>135</v>
      </c>
      <c r="S157" s="6" t="s">
        <v>135</v>
      </c>
      <c r="T157" s="6" t="s">
        <v>135</v>
      </c>
      <c r="U157" s="6" t="s">
        <v>135</v>
      </c>
      <c r="V157" s="8" t="s">
        <v>1436</v>
      </c>
      <c r="W157" s="36">
        <v>1033802942</v>
      </c>
      <c r="X157" s="36">
        <v>6</v>
      </c>
      <c r="Y157" s="36" t="s">
        <v>104</v>
      </c>
      <c r="Z157" s="36" t="s">
        <v>105</v>
      </c>
      <c r="AA157" s="10" t="s">
        <v>106</v>
      </c>
      <c r="AB157" s="56">
        <v>35784</v>
      </c>
      <c r="AC157" s="33" t="s">
        <v>107</v>
      </c>
      <c r="AD157" s="33" t="s">
        <v>163</v>
      </c>
      <c r="AE157" s="33" t="s">
        <v>108</v>
      </c>
      <c r="AF157" s="33" t="s">
        <v>174</v>
      </c>
      <c r="AG157" s="56" t="s">
        <v>770</v>
      </c>
      <c r="AH157" s="33" t="s">
        <v>111</v>
      </c>
      <c r="AI157" s="10" t="s">
        <v>1437</v>
      </c>
      <c r="AJ157" s="5">
        <v>3813000</v>
      </c>
      <c r="AK157" s="5" t="s">
        <v>1438</v>
      </c>
      <c r="AL157" s="36"/>
      <c r="AM157" s="10" t="s">
        <v>470</v>
      </c>
      <c r="AN157" s="36" t="s">
        <v>135</v>
      </c>
      <c r="AO157" s="60" t="s">
        <v>135</v>
      </c>
      <c r="AP157" s="60" t="s">
        <v>135</v>
      </c>
      <c r="AQ157" s="60" t="s">
        <v>94</v>
      </c>
      <c r="AR157" s="12" t="s">
        <v>1439</v>
      </c>
      <c r="AS157" s="5">
        <v>289</v>
      </c>
      <c r="AT157" s="6">
        <v>44497</v>
      </c>
      <c r="AU157" s="36" t="s">
        <v>94</v>
      </c>
      <c r="AV157" s="36" t="s">
        <v>135</v>
      </c>
      <c r="AW157" s="36" t="s">
        <v>94</v>
      </c>
      <c r="AX157" s="36" t="s">
        <v>94</v>
      </c>
      <c r="AY157" s="57">
        <v>44497</v>
      </c>
      <c r="AZ157" s="57">
        <v>44557</v>
      </c>
      <c r="BA157" s="5" t="s">
        <v>94</v>
      </c>
      <c r="BB157" s="8" t="str">
        <f t="shared" si="67"/>
        <v xml:space="preserve">DANIELA ALEJANDRA PINILLOS MORENO </v>
      </c>
      <c r="BC157" s="14">
        <f t="shared" si="68"/>
        <v>8811756</v>
      </c>
      <c r="BD157" s="14" t="str">
        <f t="shared" ref="BD157:BE157" si="96">D157</f>
        <v>2 2. Meses</v>
      </c>
      <c r="BE157" s="15">
        <f t="shared" si="96"/>
        <v>2</v>
      </c>
      <c r="BF157" s="9"/>
      <c r="BG157" s="14"/>
      <c r="BH157" s="5"/>
      <c r="BI157" s="5"/>
      <c r="BJ157" s="5"/>
      <c r="BK157" s="5"/>
      <c r="BL157" s="5"/>
      <c r="BM157" s="5"/>
      <c r="BN157" s="16"/>
      <c r="BO157" s="18">
        <v>440588</v>
      </c>
      <c r="BP157" s="18">
        <v>4405878</v>
      </c>
      <c r="BQ157" s="18">
        <v>3965290</v>
      </c>
      <c r="BR157" s="5"/>
      <c r="BS157" s="5"/>
      <c r="BT157" s="5"/>
      <c r="BU157" s="18"/>
      <c r="BV157" s="18"/>
      <c r="BW157" s="5"/>
      <c r="BX157" s="5"/>
      <c r="BY157" s="5"/>
      <c r="BZ157" s="5"/>
      <c r="CA157" s="5"/>
      <c r="CB157" s="16">
        <f t="shared" si="5"/>
        <v>8811756</v>
      </c>
      <c r="CC157" s="19">
        <f t="shared" si="6"/>
        <v>1</v>
      </c>
      <c r="CD157" s="24" t="s">
        <v>117</v>
      </c>
      <c r="CE157" s="5"/>
      <c r="CF157" s="5"/>
      <c r="CG157" s="5"/>
      <c r="CH157" s="5"/>
      <c r="CI157" s="5"/>
      <c r="CJ157" s="5">
        <v>3</v>
      </c>
      <c r="CK157" s="5">
        <v>3</v>
      </c>
      <c r="CL157" s="20" t="s">
        <v>1440</v>
      </c>
      <c r="CM157" s="21">
        <v>44559</v>
      </c>
      <c r="CN157" s="9">
        <v>3965290</v>
      </c>
      <c r="CO157" s="9">
        <f t="shared" si="28"/>
        <v>3965290</v>
      </c>
      <c r="CP157" s="14">
        <f t="shared" si="8"/>
        <v>8811756</v>
      </c>
      <c r="CQ157" s="14">
        <f t="shared" si="9"/>
        <v>0</v>
      </c>
      <c r="CR157" s="5"/>
      <c r="CS157" s="5"/>
      <c r="CT157" s="22"/>
      <c r="CU157" s="22"/>
      <c r="CV157" s="22"/>
      <c r="CW157" s="22"/>
      <c r="CX157" s="22"/>
      <c r="CY157" s="22"/>
      <c r="CZ157" s="22"/>
      <c r="DA157" s="22"/>
      <c r="DB157" s="22"/>
      <c r="DC157" s="22"/>
      <c r="DD157" s="22"/>
      <c r="DE157" s="22"/>
      <c r="DF157" s="22"/>
      <c r="DG157" s="22"/>
      <c r="DH157" s="22"/>
      <c r="DI157" s="22"/>
      <c r="DJ157" s="22"/>
      <c r="DK157" s="22"/>
      <c r="DL157" s="22"/>
      <c r="DM157" s="31"/>
    </row>
    <row r="158" spans="1:117" s="23" customFormat="1" ht="65.25" customHeight="1">
      <c r="A158" s="5" t="s">
        <v>1441</v>
      </c>
      <c r="B158" s="8" t="s">
        <v>1442</v>
      </c>
      <c r="C158" s="5" t="s">
        <v>1368</v>
      </c>
      <c r="D158" s="5" t="s">
        <v>98</v>
      </c>
      <c r="E158" s="5">
        <v>2</v>
      </c>
      <c r="F158" s="74" t="s">
        <v>298</v>
      </c>
      <c r="G158" s="5" t="s">
        <v>299</v>
      </c>
      <c r="H158" s="5">
        <v>1082001052</v>
      </c>
      <c r="I158" s="5">
        <v>234</v>
      </c>
      <c r="J158" s="6">
        <v>44421</v>
      </c>
      <c r="K158" s="5" t="s">
        <v>123</v>
      </c>
      <c r="L158" s="9">
        <v>74970000</v>
      </c>
      <c r="M158" s="9" t="s">
        <v>94</v>
      </c>
      <c r="N158" s="5" t="s">
        <v>135</v>
      </c>
      <c r="O158" s="9">
        <v>0</v>
      </c>
      <c r="P158" s="9">
        <f t="shared" si="71"/>
        <v>74970000</v>
      </c>
      <c r="Q158" s="6" t="s">
        <v>135</v>
      </c>
      <c r="R158" s="6" t="s">
        <v>135</v>
      </c>
      <c r="S158" s="6" t="s">
        <v>135</v>
      </c>
      <c r="T158" s="6" t="s">
        <v>135</v>
      </c>
      <c r="U158" s="6" t="s">
        <v>135</v>
      </c>
      <c r="V158" s="8" t="s">
        <v>1443</v>
      </c>
      <c r="W158" s="36">
        <v>830060238</v>
      </c>
      <c r="X158" s="36">
        <v>3</v>
      </c>
      <c r="Y158" s="36" t="s">
        <v>135</v>
      </c>
      <c r="Z158" s="36" t="s">
        <v>476</v>
      </c>
      <c r="AA158" s="10" t="s">
        <v>477</v>
      </c>
      <c r="AB158" s="33" t="s">
        <v>94</v>
      </c>
      <c r="AC158" s="33" t="s">
        <v>94</v>
      </c>
      <c r="AD158" s="33" t="s">
        <v>94</v>
      </c>
      <c r="AE158" s="33" t="s">
        <v>94</v>
      </c>
      <c r="AF158" s="33" t="s">
        <v>94</v>
      </c>
      <c r="AG158" s="33" t="s">
        <v>94</v>
      </c>
      <c r="AH158" s="33" t="s">
        <v>94</v>
      </c>
      <c r="AI158" s="10" t="s">
        <v>1444</v>
      </c>
      <c r="AJ158" s="5">
        <v>3813000</v>
      </c>
      <c r="AK158" s="5" t="s">
        <v>1445</v>
      </c>
      <c r="AL158" s="36" t="s">
        <v>135</v>
      </c>
      <c r="AM158" s="10" t="s">
        <v>135</v>
      </c>
      <c r="AN158" s="36" t="s">
        <v>828</v>
      </c>
      <c r="AO158" s="65">
        <v>30245</v>
      </c>
      <c r="AP158" s="60" t="s">
        <v>135</v>
      </c>
      <c r="AQ158" s="60" t="s">
        <v>828</v>
      </c>
      <c r="AR158" s="12" t="s">
        <v>1446</v>
      </c>
      <c r="AS158" s="5">
        <v>293</v>
      </c>
      <c r="AT158" s="6">
        <v>44502</v>
      </c>
      <c r="AU158" s="36" t="s">
        <v>94</v>
      </c>
      <c r="AV158" s="36" t="s">
        <v>135</v>
      </c>
      <c r="AW158" s="36" t="s">
        <v>94</v>
      </c>
      <c r="AX158" s="36" t="s">
        <v>94</v>
      </c>
      <c r="AY158" s="57">
        <v>44502</v>
      </c>
      <c r="AZ158" s="57">
        <v>44562</v>
      </c>
      <c r="BA158" s="5" t="s">
        <v>94</v>
      </c>
      <c r="BB158" s="8" t="str">
        <f t="shared" si="67"/>
        <v>MULTIPLES TECNOLOGIAS APLICADAS DE COLOMBIA S.A.S. - MTA DE COLOMBIA S.A.S</v>
      </c>
      <c r="BC158" s="14">
        <f t="shared" si="68"/>
        <v>74970000</v>
      </c>
      <c r="BD158" s="14" t="str">
        <f t="shared" ref="BD158:BE158" si="97">D158</f>
        <v>2 2. Meses</v>
      </c>
      <c r="BE158" s="15">
        <f t="shared" si="97"/>
        <v>2</v>
      </c>
      <c r="BF158" s="9"/>
      <c r="BG158" s="14"/>
      <c r="BH158" s="5"/>
      <c r="BI158" s="5"/>
      <c r="BJ158" s="5"/>
      <c r="BK158" s="5"/>
      <c r="BL158" s="5"/>
      <c r="BM158" s="5"/>
      <c r="BN158" s="16"/>
      <c r="BO158" s="18"/>
      <c r="BP158" s="18">
        <v>0</v>
      </c>
      <c r="BQ158" s="18">
        <v>0</v>
      </c>
      <c r="BR158" s="18">
        <v>71268386</v>
      </c>
      <c r="BS158" s="5"/>
      <c r="BT158" s="5"/>
      <c r="BU158" s="18"/>
      <c r="BV158" s="18"/>
      <c r="BW158" s="5"/>
      <c r="BX158" s="5"/>
      <c r="BY158" s="5"/>
      <c r="BZ158" s="5"/>
      <c r="CA158" s="5"/>
      <c r="CB158" s="16">
        <f t="shared" si="5"/>
        <v>71268386</v>
      </c>
      <c r="CC158" s="19">
        <f t="shared" si="6"/>
        <v>0.95062539682539682</v>
      </c>
      <c r="CD158" s="24" t="s">
        <v>861</v>
      </c>
      <c r="CE158" s="5"/>
      <c r="CF158" s="5"/>
      <c r="CG158" s="5"/>
      <c r="CH158" s="5"/>
      <c r="CI158" s="5"/>
      <c r="CJ158" s="5">
        <v>5</v>
      </c>
      <c r="CK158" s="5">
        <v>1</v>
      </c>
      <c r="CL158" s="5" t="s">
        <v>1447</v>
      </c>
      <c r="CM158" s="6">
        <v>44614</v>
      </c>
      <c r="CN158" s="9">
        <v>71268386</v>
      </c>
      <c r="CO158" s="9">
        <f t="shared" si="28"/>
        <v>71268386</v>
      </c>
      <c r="CP158" s="14">
        <f t="shared" si="8"/>
        <v>71268386</v>
      </c>
      <c r="CQ158" s="14">
        <f t="shared" si="9"/>
        <v>3701614</v>
      </c>
      <c r="CR158" s="5"/>
      <c r="CS158" s="5"/>
      <c r="CT158" s="22"/>
      <c r="CU158" s="22"/>
      <c r="CV158" s="22"/>
      <c r="CW158" s="22"/>
      <c r="CX158" s="22"/>
      <c r="CY158" s="22"/>
      <c r="CZ158" s="22"/>
      <c r="DA158" s="22"/>
      <c r="DB158" s="22"/>
      <c r="DC158" s="22"/>
      <c r="DD158" s="22"/>
      <c r="DE158" s="22"/>
      <c r="DF158" s="22"/>
      <c r="DG158" s="22"/>
      <c r="DH158" s="22"/>
      <c r="DI158" s="22"/>
      <c r="DJ158" s="22"/>
      <c r="DK158" s="22"/>
      <c r="DL158" s="22"/>
      <c r="DM158" s="31"/>
    </row>
    <row r="159" spans="1:117" s="23" customFormat="1" ht="84.75" customHeight="1">
      <c r="A159" s="5" t="s">
        <v>1448</v>
      </c>
      <c r="B159" s="8" t="s">
        <v>1449</v>
      </c>
      <c r="C159" s="5" t="s">
        <v>97</v>
      </c>
      <c r="D159" s="5" t="s">
        <v>98</v>
      </c>
      <c r="E159" s="5">
        <v>2</v>
      </c>
      <c r="F159" s="74" t="s">
        <v>1427</v>
      </c>
      <c r="G159" s="5" t="s">
        <v>150</v>
      </c>
      <c r="H159" s="5">
        <v>1082001052</v>
      </c>
      <c r="I159" s="5">
        <v>286</v>
      </c>
      <c r="J159" s="6">
        <v>44490</v>
      </c>
      <c r="K159" s="5" t="s">
        <v>123</v>
      </c>
      <c r="L159" s="9">
        <v>13217634</v>
      </c>
      <c r="M159" s="9">
        <v>6608817</v>
      </c>
      <c r="N159" s="5" t="s">
        <v>135</v>
      </c>
      <c r="O159" s="9">
        <v>0</v>
      </c>
      <c r="P159" s="9">
        <f t="shared" si="71"/>
        <v>13217634</v>
      </c>
      <c r="Q159" s="6" t="s">
        <v>135</v>
      </c>
      <c r="R159" s="6" t="s">
        <v>135</v>
      </c>
      <c r="S159" s="6" t="s">
        <v>135</v>
      </c>
      <c r="T159" s="6" t="s">
        <v>135</v>
      </c>
      <c r="U159" s="6" t="s">
        <v>135</v>
      </c>
      <c r="V159" s="8" t="s">
        <v>1450</v>
      </c>
      <c r="W159" s="36">
        <v>80190513</v>
      </c>
      <c r="X159" s="36">
        <v>1</v>
      </c>
      <c r="Y159" s="36" t="s">
        <v>219</v>
      </c>
      <c r="Z159" s="36" t="s">
        <v>105</v>
      </c>
      <c r="AA159" s="10" t="s">
        <v>106</v>
      </c>
      <c r="AB159" s="56">
        <v>30901</v>
      </c>
      <c r="AC159" s="33" t="s">
        <v>107</v>
      </c>
      <c r="AD159" s="33" t="s">
        <v>163</v>
      </c>
      <c r="AE159" s="33" t="s">
        <v>108</v>
      </c>
      <c r="AF159" s="33" t="s">
        <v>255</v>
      </c>
      <c r="AG159" s="33" t="s">
        <v>1274</v>
      </c>
      <c r="AH159" s="33" t="s">
        <v>111</v>
      </c>
      <c r="AI159" s="10" t="s">
        <v>1451</v>
      </c>
      <c r="AJ159" s="5">
        <v>3813000</v>
      </c>
      <c r="AK159" s="5" t="s">
        <v>1452</v>
      </c>
      <c r="AL159" s="36" t="s">
        <v>384</v>
      </c>
      <c r="AM159" s="10" t="s">
        <v>115</v>
      </c>
      <c r="AN159" s="36" t="s">
        <v>135</v>
      </c>
      <c r="AO159" s="60" t="s">
        <v>135</v>
      </c>
      <c r="AP159" s="60" t="s">
        <v>135</v>
      </c>
      <c r="AQ159" s="60" t="s">
        <v>94</v>
      </c>
      <c r="AR159" s="12" t="s">
        <v>1453</v>
      </c>
      <c r="AS159" s="5">
        <v>290</v>
      </c>
      <c r="AT159" s="6">
        <v>44498</v>
      </c>
      <c r="AU159" s="36" t="s">
        <v>94</v>
      </c>
      <c r="AV159" s="36" t="s">
        <v>135</v>
      </c>
      <c r="AW159" s="36" t="s">
        <v>94</v>
      </c>
      <c r="AX159" s="36" t="s">
        <v>94</v>
      </c>
      <c r="AY159" s="57">
        <v>44499</v>
      </c>
      <c r="AZ159" s="57">
        <v>44559</v>
      </c>
      <c r="BA159" s="5" t="s">
        <v>94</v>
      </c>
      <c r="BB159" s="8" t="str">
        <f t="shared" si="67"/>
        <v xml:space="preserve">NICOLAS AUGUSTO ROMERO PAEZ </v>
      </c>
      <c r="BC159" s="14">
        <f t="shared" si="68"/>
        <v>13217634</v>
      </c>
      <c r="BD159" s="14" t="str">
        <f t="shared" ref="BD159:BE159" si="98">D159</f>
        <v>2 2. Meses</v>
      </c>
      <c r="BE159" s="15">
        <f t="shared" si="98"/>
        <v>2</v>
      </c>
      <c r="BF159" s="9"/>
      <c r="BG159" s="14"/>
      <c r="BH159" s="5"/>
      <c r="BI159" s="5"/>
      <c r="BJ159" s="5"/>
      <c r="BK159" s="5"/>
      <c r="BL159" s="5"/>
      <c r="BM159" s="5"/>
      <c r="BN159" s="16"/>
      <c r="BO159" s="18"/>
      <c r="BP159" s="18">
        <v>6829110</v>
      </c>
      <c r="BQ159" s="18">
        <v>6388524</v>
      </c>
      <c r="BR159" s="5"/>
      <c r="BS159" s="5"/>
      <c r="BT159" s="5"/>
      <c r="BU159" s="18"/>
      <c r="BV159" s="18"/>
      <c r="BW159" s="5"/>
      <c r="BX159" s="5"/>
      <c r="BY159" s="5"/>
      <c r="BZ159" s="5"/>
      <c r="CA159" s="5"/>
      <c r="CB159" s="16">
        <f t="shared" si="5"/>
        <v>13217634</v>
      </c>
      <c r="CC159" s="19">
        <f t="shared" si="6"/>
        <v>1</v>
      </c>
      <c r="CD159" s="24" t="s">
        <v>117</v>
      </c>
      <c r="CE159" s="5"/>
      <c r="CF159" s="5"/>
      <c r="CG159" s="5"/>
      <c r="CH159" s="5"/>
      <c r="CI159" s="5"/>
      <c r="CJ159" s="5">
        <v>2</v>
      </c>
      <c r="CK159" s="5">
        <v>2</v>
      </c>
      <c r="CL159" s="20" t="s">
        <v>1454</v>
      </c>
      <c r="CM159" s="21">
        <v>44560</v>
      </c>
      <c r="CN159" s="9">
        <v>6388524</v>
      </c>
      <c r="CO159" s="9">
        <f t="shared" si="28"/>
        <v>6388524</v>
      </c>
      <c r="CP159" s="14">
        <f t="shared" si="8"/>
        <v>13217634</v>
      </c>
      <c r="CQ159" s="14">
        <f t="shared" si="9"/>
        <v>0</v>
      </c>
      <c r="CR159" s="5"/>
      <c r="CS159" s="5"/>
      <c r="CT159" s="22"/>
      <c r="CU159" s="22"/>
      <c r="CV159" s="22"/>
      <c r="CW159" s="22"/>
      <c r="CX159" s="22"/>
      <c r="CY159" s="22"/>
      <c r="CZ159" s="22"/>
      <c r="DA159" s="22"/>
      <c r="DB159" s="22"/>
      <c r="DC159" s="22"/>
      <c r="DD159" s="22"/>
      <c r="DE159" s="22"/>
      <c r="DF159" s="22"/>
      <c r="DG159" s="22"/>
      <c r="DH159" s="22"/>
      <c r="DI159" s="22"/>
      <c r="DJ159" s="22"/>
      <c r="DK159" s="22"/>
      <c r="DL159" s="22"/>
      <c r="DM159" s="31"/>
    </row>
    <row r="160" spans="1:117" s="23" customFormat="1" ht="75.75" customHeight="1">
      <c r="A160" s="5" t="s">
        <v>1455</v>
      </c>
      <c r="B160" s="8" t="s">
        <v>1456</v>
      </c>
      <c r="C160" s="5" t="s">
        <v>1184</v>
      </c>
      <c r="D160" s="5" t="s">
        <v>428</v>
      </c>
      <c r="E160" s="5">
        <v>15</v>
      </c>
      <c r="F160" s="92">
        <v>13102020208</v>
      </c>
      <c r="G160" s="5" t="s">
        <v>1216</v>
      </c>
      <c r="H160" s="5" t="s">
        <v>94</v>
      </c>
      <c r="I160" s="5">
        <v>274</v>
      </c>
      <c r="J160" s="6">
        <v>44474</v>
      </c>
      <c r="K160" s="5" t="s">
        <v>100</v>
      </c>
      <c r="L160" s="9">
        <v>3120000</v>
      </c>
      <c r="M160" s="9" t="s">
        <v>94</v>
      </c>
      <c r="N160" s="5" t="s">
        <v>94</v>
      </c>
      <c r="O160" s="9">
        <v>0</v>
      </c>
      <c r="P160" s="9">
        <f t="shared" si="71"/>
        <v>3120000</v>
      </c>
      <c r="Q160" s="6" t="s">
        <v>135</v>
      </c>
      <c r="R160" s="6" t="s">
        <v>135</v>
      </c>
      <c r="S160" s="6" t="s">
        <v>135</v>
      </c>
      <c r="T160" s="6" t="s">
        <v>135</v>
      </c>
      <c r="U160" s="6" t="s">
        <v>135</v>
      </c>
      <c r="V160" s="8" t="s">
        <v>1457</v>
      </c>
      <c r="W160" s="36">
        <v>860070078</v>
      </c>
      <c r="X160" s="36">
        <v>3</v>
      </c>
      <c r="Y160" s="36" t="s">
        <v>135</v>
      </c>
      <c r="Z160" s="36" t="s">
        <v>476</v>
      </c>
      <c r="AA160" s="10" t="s">
        <v>1030</v>
      </c>
      <c r="AB160" s="33" t="s">
        <v>94</v>
      </c>
      <c r="AC160" s="33" t="s">
        <v>94</v>
      </c>
      <c r="AD160" s="33" t="s">
        <v>94</v>
      </c>
      <c r="AE160" s="33" t="s">
        <v>94</v>
      </c>
      <c r="AF160" s="33" t="s">
        <v>94</v>
      </c>
      <c r="AG160" s="33" t="s">
        <v>94</v>
      </c>
      <c r="AH160" s="33" t="s">
        <v>94</v>
      </c>
      <c r="AI160" s="10" t="s">
        <v>1458</v>
      </c>
      <c r="AJ160" s="5">
        <v>3813000</v>
      </c>
      <c r="AK160" s="5" t="s">
        <v>1459</v>
      </c>
      <c r="AL160" s="36" t="s">
        <v>135</v>
      </c>
      <c r="AM160" s="10" t="s">
        <v>135</v>
      </c>
      <c r="AN160" s="36" t="s">
        <v>828</v>
      </c>
      <c r="AO160" s="65">
        <v>460</v>
      </c>
      <c r="AP160" s="60" t="s">
        <v>135</v>
      </c>
      <c r="AQ160" s="60" t="s">
        <v>828</v>
      </c>
      <c r="AR160" s="12" t="s">
        <v>1460</v>
      </c>
      <c r="AS160" s="5">
        <v>296</v>
      </c>
      <c r="AT160" s="6">
        <v>44503</v>
      </c>
      <c r="AU160" s="36" t="s">
        <v>94</v>
      </c>
      <c r="AV160" s="36" t="s">
        <v>135</v>
      </c>
      <c r="AW160" s="36" t="s">
        <v>94</v>
      </c>
      <c r="AX160" s="36" t="s">
        <v>94</v>
      </c>
      <c r="AY160" s="57">
        <v>44517</v>
      </c>
      <c r="AZ160" s="57">
        <v>44531</v>
      </c>
      <c r="BA160" s="5" t="s">
        <v>94</v>
      </c>
      <c r="BB160" s="8" t="str">
        <f t="shared" si="67"/>
        <v xml:space="preserve">INCOLMEDICA S.A </v>
      </c>
      <c r="BC160" s="14">
        <f t="shared" si="68"/>
        <v>3120000</v>
      </c>
      <c r="BD160" s="14" t="str">
        <f t="shared" ref="BD160:BE160" si="99">D160</f>
        <v xml:space="preserve">1.1 Dias </v>
      </c>
      <c r="BE160" s="15">
        <f t="shared" si="99"/>
        <v>15</v>
      </c>
      <c r="BF160" s="9"/>
      <c r="BG160" s="14"/>
      <c r="BH160" s="5"/>
      <c r="BI160" s="5"/>
      <c r="BJ160" s="5"/>
      <c r="BK160" s="5"/>
      <c r="BL160" s="5"/>
      <c r="BM160" s="5"/>
      <c r="BN160" s="16"/>
      <c r="BO160" s="18"/>
      <c r="BP160" s="18">
        <v>0</v>
      </c>
      <c r="BQ160" s="18">
        <v>3120000</v>
      </c>
      <c r="BR160" s="5"/>
      <c r="BS160" s="5"/>
      <c r="BT160" s="5"/>
      <c r="BU160" s="18"/>
      <c r="BV160" s="18"/>
      <c r="BW160" s="5"/>
      <c r="BX160" s="5"/>
      <c r="BY160" s="5"/>
      <c r="BZ160" s="5"/>
      <c r="CA160" s="5"/>
      <c r="CB160" s="16">
        <f t="shared" si="5"/>
        <v>3120000</v>
      </c>
      <c r="CC160" s="19">
        <f t="shared" si="6"/>
        <v>1</v>
      </c>
      <c r="CD160" s="24" t="s">
        <v>117</v>
      </c>
      <c r="CE160" s="5"/>
      <c r="CF160" s="5"/>
      <c r="CG160" s="5"/>
      <c r="CH160" s="5"/>
      <c r="CI160" s="5"/>
      <c r="CJ160" s="5">
        <v>1</v>
      </c>
      <c r="CK160" s="5">
        <v>1</v>
      </c>
      <c r="CL160" s="5" t="s">
        <v>1461</v>
      </c>
      <c r="CM160" s="6">
        <v>44559</v>
      </c>
      <c r="CN160" s="9">
        <v>3120000</v>
      </c>
      <c r="CO160" s="9">
        <f t="shared" si="28"/>
        <v>3120000</v>
      </c>
      <c r="CP160" s="14">
        <f t="shared" si="8"/>
        <v>3120000</v>
      </c>
      <c r="CQ160" s="14">
        <f t="shared" si="9"/>
        <v>0</v>
      </c>
      <c r="CR160" s="5"/>
      <c r="CS160" s="5"/>
      <c r="CT160" s="22"/>
      <c r="CU160" s="22"/>
      <c r="CV160" s="22"/>
      <c r="CW160" s="22"/>
      <c r="CX160" s="22"/>
      <c r="CY160" s="22"/>
      <c r="CZ160" s="22"/>
      <c r="DA160" s="22"/>
      <c r="DB160" s="22"/>
      <c r="DC160" s="22"/>
      <c r="DD160" s="22"/>
      <c r="DE160" s="22"/>
      <c r="DF160" s="22"/>
      <c r="DG160" s="22"/>
      <c r="DH160" s="22"/>
      <c r="DI160" s="22"/>
      <c r="DJ160" s="22"/>
      <c r="DK160" s="22"/>
      <c r="DL160" s="22"/>
      <c r="DM160" s="31"/>
    </row>
    <row r="161" spans="1:117" s="23" customFormat="1" ht="81" customHeight="1">
      <c r="A161" s="5" t="s">
        <v>1462</v>
      </c>
      <c r="B161" s="8" t="s">
        <v>1463</v>
      </c>
      <c r="C161" s="5" t="s">
        <v>97</v>
      </c>
      <c r="D161" s="5" t="s">
        <v>98</v>
      </c>
      <c r="E161" s="5">
        <v>2</v>
      </c>
      <c r="F161" s="74">
        <v>131020202030203</v>
      </c>
      <c r="G161" s="5" t="s">
        <v>1464</v>
      </c>
      <c r="H161" s="5" t="s">
        <v>1419</v>
      </c>
      <c r="I161" s="5">
        <v>292</v>
      </c>
      <c r="J161" s="6">
        <v>44497</v>
      </c>
      <c r="K161" s="5" t="s">
        <v>100</v>
      </c>
      <c r="L161" s="9">
        <v>13217634</v>
      </c>
      <c r="M161" s="9">
        <v>6608817</v>
      </c>
      <c r="N161" s="5" t="s">
        <v>135</v>
      </c>
      <c r="O161" s="9">
        <v>0</v>
      </c>
      <c r="P161" s="9">
        <f t="shared" si="71"/>
        <v>13217634</v>
      </c>
      <c r="Q161" s="6" t="s">
        <v>135</v>
      </c>
      <c r="R161" s="6" t="s">
        <v>135</v>
      </c>
      <c r="S161" s="6" t="s">
        <v>135</v>
      </c>
      <c r="T161" s="6" t="s">
        <v>135</v>
      </c>
      <c r="U161" s="6" t="s">
        <v>135</v>
      </c>
      <c r="V161" s="8" t="s">
        <v>1465</v>
      </c>
      <c r="W161" s="36">
        <v>1020743258</v>
      </c>
      <c r="X161" s="36">
        <v>5</v>
      </c>
      <c r="Y161" s="36" t="s">
        <v>104</v>
      </c>
      <c r="Z161" s="36" t="s">
        <v>105</v>
      </c>
      <c r="AA161" s="10" t="s">
        <v>106</v>
      </c>
      <c r="AB161" s="56">
        <v>32535</v>
      </c>
      <c r="AC161" s="33" t="s">
        <v>107</v>
      </c>
      <c r="AD161" s="33" t="s">
        <v>229</v>
      </c>
      <c r="AE161" s="33" t="s">
        <v>695</v>
      </c>
      <c r="AF161" s="33" t="s">
        <v>255</v>
      </c>
      <c r="AG161" s="33" t="s">
        <v>140</v>
      </c>
      <c r="AH161" s="33" t="s">
        <v>111</v>
      </c>
      <c r="AI161" s="10" t="s">
        <v>696</v>
      </c>
      <c r="AJ161" s="5">
        <v>3813000</v>
      </c>
      <c r="AK161" s="5" t="s">
        <v>697</v>
      </c>
      <c r="AL161" s="36" t="s">
        <v>354</v>
      </c>
      <c r="AM161" s="10" t="s">
        <v>470</v>
      </c>
      <c r="AN161" s="36" t="s">
        <v>135</v>
      </c>
      <c r="AO161" s="60" t="s">
        <v>135</v>
      </c>
      <c r="AP161" s="60" t="s">
        <v>135</v>
      </c>
      <c r="AQ161" s="60" t="s">
        <v>94</v>
      </c>
      <c r="AR161" s="12" t="s">
        <v>1466</v>
      </c>
      <c r="AS161" s="5">
        <v>294</v>
      </c>
      <c r="AT161" s="6">
        <v>44502</v>
      </c>
      <c r="AU161" s="36" t="s">
        <v>94</v>
      </c>
      <c r="AV161" s="36" t="s">
        <v>135</v>
      </c>
      <c r="AW161" s="36" t="s">
        <v>94</v>
      </c>
      <c r="AX161" s="36" t="s">
        <v>94</v>
      </c>
      <c r="AY161" s="57">
        <v>44503</v>
      </c>
      <c r="AZ161" s="57">
        <v>44563</v>
      </c>
      <c r="BA161" s="5" t="s">
        <v>94</v>
      </c>
      <c r="BB161" s="8" t="str">
        <f t="shared" si="67"/>
        <v>MARIA PAULA TORO ESPITIA</v>
      </c>
      <c r="BC161" s="14">
        <f t="shared" si="68"/>
        <v>13217634</v>
      </c>
      <c r="BD161" s="14" t="str">
        <f t="shared" ref="BD161:BE161" si="100">D161</f>
        <v>2 2. Meses</v>
      </c>
      <c r="BE161" s="15">
        <f t="shared" si="100"/>
        <v>2</v>
      </c>
      <c r="BF161" s="9"/>
      <c r="BG161" s="14"/>
      <c r="BH161" s="5"/>
      <c r="BI161" s="5"/>
      <c r="BJ161" s="5"/>
      <c r="BK161" s="5"/>
      <c r="BL161" s="5"/>
      <c r="BM161" s="5"/>
      <c r="BN161" s="16"/>
      <c r="BO161" s="18"/>
      <c r="BP161" s="18">
        <v>6168229</v>
      </c>
      <c r="BQ161" s="18">
        <v>6608817</v>
      </c>
      <c r="BR161" s="18">
        <v>440588</v>
      </c>
      <c r="BS161" s="5"/>
      <c r="BT161" s="5"/>
      <c r="BU161" s="18"/>
      <c r="BV161" s="18"/>
      <c r="BW161" s="5"/>
      <c r="BX161" s="5"/>
      <c r="BY161" s="5"/>
      <c r="BZ161" s="5"/>
      <c r="CA161" s="5"/>
      <c r="CB161" s="16">
        <f t="shared" si="5"/>
        <v>13217634</v>
      </c>
      <c r="CC161" s="19">
        <f t="shared" si="6"/>
        <v>1</v>
      </c>
      <c r="CD161" s="24" t="s">
        <v>117</v>
      </c>
      <c r="CE161" s="5"/>
      <c r="CF161" s="5"/>
      <c r="CG161" s="5"/>
      <c r="CH161" s="5"/>
      <c r="CI161" s="5"/>
      <c r="CJ161" s="5">
        <v>3</v>
      </c>
      <c r="CK161" s="5">
        <v>3</v>
      </c>
      <c r="CL161" s="20" t="s">
        <v>1467</v>
      </c>
      <c r="CM161" s="21">
        <v>44602</v>
      </c>
      <c r="CN161" s="9">
        <v>440588</v>
      </c>
      <c r="CO161" s="9">
        <f t="shared" si="28"/>
        <v>440588</v>
      </c>
      <c r="CP161" s="14">
        <f t="shared" si="8"/>
        <v>13217634</v>
      </c>
      <c r="CQ161" s="14">
        <f t="shared" si="9"/>
        <v>0</v>
      </c>
      <c r="CR161" s="5"/>
      <c r="CS161" s="5"/>
      <c r="CT161" s="22"/>
      <c r="CU161" s="22"/>
      <c r="CV161" s="22"/>
      <c r="CW161" s="22"/>
      <c r="CX161" s="22"/>
      <c r="CY161" s="22"/>
      <c r="CZ161" s="22"/>
      <c r="DA161" s="22"/>
      <c r="DB161" s="22"/>
      <c r="DC161" s="22"/>
      <c r="DD161" s="22"/>
      <c r="DE161" s="22"/>
      <c r="DF161" s="22"/>
      <c r="DG161" s="22"/>
      <c r="DH161" s="22"/>
      <c r="DI161" s="22"/>
      <c r="DJ161" s="22"/>
      <c r="DK161" s="22"/>
      <c r="DL161" s="22"/>
      <c r="DM161" s="31"/>
    </row>
    <row r="162" spans="1:117" s="23" customFormat="1" ht="72" customHeight="1">
      <c r="A162" s="5">
        <v>79059</v>
      </c>
      <c r="B162" s="8" t="s">
        <v>1468</v>
      </c>
      <c r="C162" s="5" t="s">
        <v>873</v>
      </c>
      <c r="D162" s="5" t="s">
        <v>428</v>
      </c>
      <c r="E162" s="5">
        <v>12</v>
      </c>
      <c r="F162" s="74" t="s">
        <v>1469</v>
      </c>
      <c r="G162" s="5" t="s">
        <v>1470</v>
      </c>
      <c r="H162" s="5" t="s">
        <v>1419</v>
      </c>
      <c r="I162" s="5">
        <v>288</v>
      </c>
      <c r="J162" s="6">
        <v>44494</v>
      </c>
      <c r="K162" s="5" t="s">
        <v>100</v>
      </c>
      <c r="L162" s="9">
        <v>6829116</v>
      </c>
      <c r="M162" s="9" t="s">
        <v>135</v>
      </c>
      <c r="N162" s="5" t="s">
        <v>135</v>
      </c>
      <c r="O162" s="9">
        <v>0</v>
      </c>
      <c r="P162" s="9">
        <f t="shared" si="71"/>
        <v>6829116</v>
      </c>
      <c r="Q162" s="5" t="s">
        <v>1471</v>
      </c>
      <c r="R162" s="6">
        <v>44512</v>
      </c>
      <c r="S162" s="5" t="s">
        <v>1472</v>
      </c>
      <c r="T162" s="6" t="s">
        <v>135</v>
      </c>
      <c r="U162" s="6" t="s">
        <v>135</v>
      </c>
      <c r="V162" s="8" t="s">
        <v>1029</v>
      </c>
      <c r="W162" s="36">
        <v>830037946</v>
      </c>
      <c r="X162" s="36">
        <v>3</v>
      </c>
      <c r="Y162" s="36" t="s">
        <v>94</v>
      </c>
      <c r="Z162" s="36" t="s">
        <v>476</v>
      </c>
      <c r="AA162" s="10" t="s">
        <v>1030</v>
      </c>
      <c r="AB162" s="33" t="s">
        <v>94</v>
      </c>
      <c r="AC162" s="33" t="s">
        <v>94</v>
      </c>
      <c r="AD162" s="33" t="s">
        <v>94</v>
      </c>
      <c r="AE162" s="33" t="s">
        <v>94</v>
      </c>
      <c r="AF162" s="33" t="s">
        <v>94</v>
      </c>
      <c r="AG162" s="33" t="s">
        <v>94</v>
      </c>
      <c r="AH162" s="33" t="s">
        <v>94</v>
      </c>
      <c r="AI162" s="10" t="s">
        <v>1031</v>
      </c>
      <c r="AJ162" s="5">
        <v>3813000</v>
      </c>
      <c r="AK162" s="33" t="s">
        <v>1032</v>
      </c>
      <c r="AL162" s="36" t="s">
        <v>94</v>
      </c>
      <c r="AM162" s="10" t="s">
        <v>94</v>
      </c>
      <c r="AN162" s="60" t="s">
        <v>828</v>
      </c>
      <c r="AO162" s="60">
        <v>16991</v>
      </c>
      <c r="AP162" s="60" t="s">
        <v>94</v>
      </c>
      <c r="AQ162" s="60" t="s">
        <v>94</v>
      </c>
      <c r="AR162" s="12" t="s">
        <v>1473</v>
      </c>
      <c r="AS162" s="5">
        <v>298</v>
      </c>
      <c r="AT162" s="6">
        <v>44509</v>
      </c>
      <c r="AU162" s="36" t="s">
        <v>94</v>
      </c>
      <c r="AV162" s="36" t="s">
        <v>135</v>
      </c>
      <c r="AW162" s="36" t="s">
        <v>94</v>
      </c>
      <c r="AX162" s="36" t="s">
        <v>94</v>
      </c>
      <c r="AY162" s="57">
        <v>44505</v>
      </c>
      <c r="AZ162" s="57">
        <v>44543</v>
      </c>
      <c r="BA162" s="5" t="s">
        <v>94</v>
      </c>
      <c r="BB162" s="8" t="str">
        <f t="shared" si="67"/>
        <v>PANAMERICANA LIBRERÍA Y PAPELERÍA S.A.</v>
      </c>
      <c r="BC162" s="14">
        <f t="shared" si="68"/>
        <v>6829116</v>
      </c>
      <c r="BD162" s="14" t="str">
        <f t="shared" ref="BD162:BE162" si="101">D162</f>
        <v xml:space="preserve">1.1 Dias </v>
      </c>
      <c r="BE162" s="15">
        <f t="shared" si="101"/>
        <v>12</v>
      </c>
      <c r="BF162" s="9"/>
      <c r="BG162" s="14"/>
      <c r="BH162" s="5"/>
      <c r="BI162" s="5"/>
      <c r="BJ162" s="5"/>
      <c r="BK162" s="5"/>
      <c r="BL162" s="5"/>
      <c r="BM162" s="5"/>
      <c r="BN162" s="16"/>
      <c r="BO162" s="18"/>
      <c r="BP162" s="18">
        <v>0</v>
      </c>
      <c r="BQ162" s="18">
        <f>115211+4776500+1576255+361150</f>
        <v>6829116</v>
      </c>
      <c r="BR162" s="5"/>
      <c r="BS162" s="5"/>
      <c r="BT162" s="5"/>
      <c r="BU162" s="18"/>
      <c r="BV162" s="18"/>
      <c r="BW162" s="5"/>
      <c r="BX162" s="5"/>
      <c r="BY162" s="5"/>
      <c r="BZ162" s="5"/>
      <c r="CA162" s="5"/>
      <c r="CB162" s="16">
        <f t="shared" si="5"/>
        <v>6829116</v>
      </c>
      <c r="CC162" s="19">
        <f t="shared" si="6"/>
        <v>1</v>
      </c>
      <c r="CD162" s="24" t="s">
        <v>117</v>
      </c>
      <c r="CE162" s="5"/>
      <c r="CF162" s="5"/>
      <c r="CG162" s="5"/>
      <c r="CH162" s="5"/>
      <c r="CI162" s="5"/>
      <c r="CJ162" s="5">
        <v>4</v>
      </c>
      <c r="CK162" s="5">
        <v>4</v>
      </c>
      <c r="CL162" s="5" t="s">
        <v>1474</v>
      </c>
      <c r="CM162" s="6">
        <v>44560</v>
      </c>
      <c r="CN162" s="9">
        <v>361150</v>
      </c>
      <c r="CO162" s="9">
        <f t="shared" si="28"/>
        <v>361150</v>
      </c>
      <c r="CP162" s="14">
        <f t="shared" si="8"/>
        <v>6829116</v>
      </c>
      <c r="CQ162" s="14">
        <f t="shared" si="9"/>
        <v>0</v>
      </c>
      <c r="CR162" s="5"/>
      <c r="CS162" s="5"/>
      <c r="CT162" s="22"/>
      <c r="CU162" s="22"/>
      <c r="CV162" s="22"/>
      <c r="CW162" s="22"/>
      <c r="CX162" s="22"/>
      <c r="CY162" s="22"/>
      <c r="CZ162" s="22"/>
      <c r="DA162" s="22"/>
      <c r="DB162" s="22"/>
      <c r="DC162" s="22"/>
      <c r="DD162" s="22"/>
      <c r="DE162" s="22"/>
      <c r="DF162" s="22"/>
      <c r="DG162" s="22"/>
      <c r="DH162" s="22"/>
      <c r="DI162" s="22"/>
      <c r="DJ162" s="22"/>
      <c r="DK162" s="22"/>
      <c r="DL162" s="22"/>
      <c r="DM162" s="31"/>
    </row>
    <row r="163" spans="1:117" s="23" customFormat="1" ht="90" customHeight="1">
      <c r="A163" s="5" t="s">
        <v>1475</v>
      </c>
      <c r="B163" s="8" t="s">
        <v>1476</v>
      </c>
      <c r="C163" s="5" t="s">
        <v>97</v>
      </c>
      <c r="D163" s="5" t="s">
        <v>1165</v>
      </c>
      <c r="E163" s="5">
        <v>2</v>
      </c>
      <c r="F163" s="74" t="s">
        <v>94</v>
      </c>
      <c r="G163" s="5" t="s">
        <v>94</v>
      </c>
      <c r="H163" s="5" t="s">
        <v>94</v>
      </c>
      <c r="I163" s="5" t="s">
        <v>94</v>
      </c>
      <c r="J163" s="6" t="s">
        <v>94</v>
      </c>
      <c r="K163" s="6" t="s">
        <v>94</v>
      </c>
      <c r="L163" s="9">
        <v>0</v>
      </c>
      <c r="M163" s="9" t="s">
        <v>135</v>
      </c>
      <c r="N163" s="5" t="s">
        <v>135</v>
      </c>
      <c r="O163" s="9">
        <v>0</v>
      </c>
      <c r="P163" s="9">
        <f t="shared" si="71"/>
        <v>0</v>
      </c>
      <c r="Q163" s="6" t="s">
        <v>135</v>
      </c>
      <c r="R163" s="6" t="s">
        <v>135</v>
      </c>
      <c r="S163" s="6" t="s">
        <v>135</v>
      </c>
      <c r="T163" s="6" t="s">
        <v>135</v>
      </c>
      <c r="U163" s="6" t="s">
        <v>135</v>
      </c>
      <c r="V163" s="8" t="s">
        <v>1477</v>
      </c>
      <c r="W163" s="36">
        <v>899999061</v>
      </c>
      <c r="X163" s="36">
        <v>9</v>
      </c>
      <c r="Y163" s="36" t="s">
        <v>94</v>
      </c>
      <c r="Z163" s="36" t="s">
        <v>476</v>
      </c>
      <c r="AA163" s="10" t="s">
        <v>853</v>
      </c>
      <c r="AB163" s="33" t="s">
        <v>94</v>
      </c>
      <c r="AC163" s="33" t="s">
        <v>94</v>
      </c>
      <c r="AD163" s="33" t="s">
        <v>94</v>
      </c>
      <c r="AE163" s="33" t="s">
        <v>94</v>
      </c>
      <c r="AF163" s="33" t="s">
        <v>94</v>
      </c>
      <c r="AG163" s="33" t="s">
        <v>94</v>
      </c>
      <c r="AH163" s="33" t="s">
        <v>94</v>
      </c>
      <c r="AI163" s="10" t="s">
        <v>1478</v>
      </c>
      <c r="AJ163" s="5">
        <v>3813000</v>
      </c>
      <c r="AK163" s="5" t="s">
        <v>1479</v>
      </c>
      <c r="AL163" s="36" t="s">
        <v>135</v>
      </c>
      <c r="AM163" s="10" t="s">
        <v>135</v>
      </c>
      <c r="AN163" s="36" t="s">
        <v>135</v>
      </c>
      <c r="AO163" s="60" t="s">
        <v>135</v>
      </c>
      <c r="AP163" s="60" t="s">
        <v>135</v>
      </c>
      <c r="AQ163" s="60" t="s">
        <v>135</v>
      </c>
      <c r="AR163" s="12" t="s">
        <v>1480</v>
      </c>
      <c r="AS163" s="5" t="s">
        <v>135</v>
      </c>
      <c r="AT163" s="5" t="s">
        <v>135</v>
      </c>
      <c r="AU163" s="36" t="s">
        <v>94</v>
      </c>
      <c r="AV163" s="36" t="s">
        <v>135</v>
      </c>
      <c r="AW163" s="36" t="s">
        <v>94</v>
      </c>
      <c r="AX163" s="36" t="s">
        <v>94</v>
      </c>
      <c r="AY163" s="57">
        <v>44543</v>
      </c>
      <c r="AZ163" s="57">
        <v>45272</v>
      </c>
      <c r="BA163" s="5" t="s">
        <v>94</v>
      </c>
      <c r="BB163" s="8" t="str">
        <f t="shared" ref="BB163:BB170" si="102">V163</f>
        <v xml:space="preserve">PERSONERÍA DE BOGOTÁ </v>
      </c>
      <c r="BC163" s="14">
        <f t="shared" ref="BC163:BC170" si="103">P163</f>
        <v>0</v>
      </c>
      <c r="BD163" s="14" t="str">
        <f t="shared" ref="BD163:BE163" si="104">D163</f>
        <v>3 3. Años</v>
      </c>
      <c r="BE163" s="15">
        <f t="shared" si="104"/>
        <v>2</v>
      </c>
      <c r="BF163" s="9"/>
      <c r="BG163" s="14"/>
      <c r="BH163" s="5"/>
      <c r="BI163" s="5"/>
      <c r="BJ163" s="5"/>
      <c r="BK163" s="5"/>
      <c r="BL163" s="5"/>
      <c r="BM163" s="5"/>
      <c r="BN163" s="16"/>
      <c r="BO163" s="18"/>
      <c r="BP163" s="18">
        <v>0</v>
      </c>
      <c r="BQ163" s="18">
        <v>0</v>
      </c>
      <c r="BR163" s="5"/>
      <c r="BS163" s="5"/>
      <c r="BT163" s="5"/>
      <c r="BU163" s="18"/>
      <c r="BV163" s="18"/>
      <c r="BW163" s="5"/>
      <c r="BX163" s="5"/>
      <c r="BY163" s="5"/>
      <c r="BZ163" s="5"/>
      <c r="CA163" s="5"/>
      <c r="CB163" s="16">
        <f t="shared" si="5"/>
        <v>0</v>
      </c>
      <c r="CC163" s="19" t="e">
        <f t="shared" si="6"/>
        <v>#DIV/0!</v>
      </c>
      <c r="CD163" s="24" t="s">
        <v>711</v>
      </c>
      <c r="CE163" s="5"/>
      <c r="CF163" s="5"/>
      <c r="CG163" s="5"/>
      <c r="CH163" s="5"/>
      <c r="CI163" s="5"/>
      <c r="CJ163" s="5"/>
      <c r="CK163" s="5"/>
      <c r="CL163" s="5"/>
      <c r="CM163" s="6"/>
      <c r="CN163" s="9"/>
      <c r="CO163" s="9">
        <f t="shared" si="28"/>
        <v>0</v>
      </c>
      <c r="CP163" s="14">
        <f t="shared" si="8"/>
        <v>0</v>
      </c>
      <c r="CQ163" s="14">
        <f t="shared" si="9"/>
        <v>0</v>
      </c>
      <c r="CR163" s="5"/>
      <c r="CS163" s="5"/>
      <c r="CT163" s="22"/>
      <c r="CU163" s="22"/>
      <c r="CV163" s="22"/>
      <c r="CW163" s="22"/>
      <c r="CX163" s="22"/>
      <c r="CY163" s="22"/>
      <c r="CZ163" s="22"/>
      <c r="DA163" s="22"/>
      <c r="DB163" s="22"/>
      <c r="DC163" s="22"/>
      <c r="DD163" s="22"/>
      <c r="DE163" s="22"/>
      <c r="DF163" s="22"/>
      <c r="DG163" s="22"/>
      <c r="DH163" s="22"/>
      <c r="DI163" s="22"/>
      <c r="DJ163" s="22"/>
      <c r="DK163" s="22"/>
      <c r="DL163" s="22"/>
      <c r="DM163" s="31"/>
    </row>
    <row r="164" spans="1:117" s="23" customFormat="1" ht="72" customHeight="1">
      <c r="A164" s="5">
        <v>80144</v>
      </c>
      <c r="B164" s="8" t="s">
        <v>1481</v>
      </c>
      <c r="C164" s="5" t="s">
        <v>873</v>
      </c>
      <c r="D164" s="5" t="s">
        <v>428</v>
      </c>
      <c r="E164" s="5">
        <v>30</v>
      </c>
      <c r="F164" s="74">
        <v>1310201010107</v>
      </c>
      <c r="G164" s="5" t="s">
        <v>1482</v>
      </c>
      <c r="H164" s="5" t="s">
        <v>94</v>
      </c>
      <c r="I164" s="5">
        <v>298</v>
      </c>
      <c r="J164" s="6">
        <v>44505</v>
      </c>
      <c r="K164" s="5" t="s">
        <v>100</v>
      </c>
      <c r="L164" s="9">
        <v>6207269</v>
      </c>
      <c r="M164" s="9" t="s">
        <v>135</v>
      </c>
      <c r="N164" s="5" t="s">
        <v>1483</v>
      </c>
      <c r="O164" s="9">
        <v>-3086318</v>
      </c>
      <c r="P164" s="9">
        <f t="shared" si="71"/>
        <v>3120951</v>
      </c>
      <c r="Q164" s="6" t="s">
        <v>135</v>
      </c>
      <c r="R164" s="6" t="s">
        <v>135</v>
      </c>
      <c r="S164" s="6" t="s">
        <v>135</v>
      </c>
      <c r="T164" s="6" t="s">
        <v>135</v>
      </c>
      <c r="U164" s="6" t="s">
        <v>135</v>
      </c>
      <c r="V164" s="8" t="s">
        <v>1484</v>
      </c>
      <c r="W164" s="36">
        <v>890900608</v>
      </c>
      <c r="X164" s="36">
        <v>9</v>
      </c>
      <c r="Y164" s="36" t="s">
        <v>94</v>
      </c>
      <c r="Z164" s="36" t="s">
        <v>476</v>
      </c>
      <c r="AA164" s="10" t="s">
        <v>1030</v>
      </c>
      <c r="AB164" s="56" t="s">
        <v>94</v>
      </c>
      <c r="AC164" s="56" t="s">
        <v>94</v>
      </c>
      <c r="AD164" s="56" t="s">
        <v>94</v>
      </c>
      <c r="AE164" s="56" t="s">
        <v>94</v>
      </c>
      <c r="AF164" s="56" t="s">
        <v>94</v>
      </c>
      <c r="AG164" s="56" t="s">
        <v>94</v>
      </c>
      <c r="AH164" s="5" t="s">
        <v>94</v>
      </c>
      <c r="AI164" s="10" t="s">
        <v>1485</v>
      </c>
      <c r="AJ164" s="5">
        <v>3813000</v>
      </c>
      <c r="AK164" s="5" t="s">
        <v>1486</v>
      </c>
      <c r="AL164" s="36" t="s">
        <v>94</v>
      </c>
      <c r="AM164" s="10" t="s">
        <v>94</v>
      </c>
      <c r="AN164" s="36" t="s">
        <v>828</v>
      </c>
      <c r="AO164" s="65">
        <v>886</v>
      </c>
      <c r="AP164" s="60" t="s">
        <v>94</v>
      </c>
      <c r="AQ164" s="60" t="s">
        <v>94</v>
      </c>
      <c r="AR164" s="12" t="s">
        <v>1487</v>
      </c>
      <c r="AS164" s="5">
        <v>323</v>
      </c>
      <c r="AT164" s="6">
        <v>44526</v>
      </c>
      <c r="AU164" s="36" t="s">
        <v>94</v>
      </c>
      <c r="AV164" s="36" t="s">
        <v>135</v>
      </c>
      <c r="AW164" s="36" t="s">
        <v>94</v>
      </c>
      <c r="AX164" s="36" t="s">
        <v>94</v>
      </c>
      <c r="AY164" s="57">
        <v>44519</v>
      </c>
      <c r="AZ164" s="57">
        <v>44548</v>
      </c>
      <c r="BA164" s="5" t="s">
        <v>94</v>
      </c>
      <c r="BB164" s="8" t="str">
        <f t="shared" si="102"/>
        <v xml:space="preserve">EXITO S.A </v>
      </c>
      <c r="BC164" s="14">
        <f t="shared" si="103"/>
        <v>3120951</v>
      </c>
      <c r="BD164" s="14" t="str">
        <f t="shared" ref="BD164:BE164" si="105">D164</f>
        <v xml:space="preserve">1.1 Dias </v>
      </c>
      <c r="BE164" s="15">
        <f t="shared" si="105"/>
        <v>30</v>
      </c>
      <c r="BF164" s="9"/>
      <c r="BG164" s="14"/>
      <c r="BH164" s="5"/>
      <c r="BI164" s="5"/>
      <c r="BJ164" s="5"/>
      <c r="BK164" s="5"/>
      <c r="BL164" s="5"/>
      <c r="BM164" s="5"/>
      <c r="BN164" s="16"/>
      <c r="BO164" s="18"/>
      <c r="BP164" s="18">
        <v>3120951</v>
      </c>
      <c r="BQ164" s="18">
        <v>0</v>
      </c>
      <c r="BR164" s="5"/>
      <c r="BS164" s="5"/>
      <c r="BT164" s="5"/>
      <c r="BU164" s="18"/>
      <c r="BV164" s="18"/>
      <c r="BW164" s="5"/>
      <c r="BX164" s="5"/>
      <c r="BY164" s="5"/>
      <c r="BZ164" s="5"/>
      <c r="CA164" s="5"/>
      <c r="CB164" s="16">
        <f t="shared" si="5"/>
        <v>3120951</v>
      </c>
      <c r="CC164" s="19">
        <f t="shared" si="6"/>
        <v>1</v>
      </c>
      <c r="CD164" s="24" t="s">
        <v>117</v>
      </c>
      <c r="CE164" s="5"/>
      <c r="CF164" s="5"/>
      <c r="CG164" s="5"/>
      <c r="CH164" s="5"/>
      <c r="CI164" s="5"/>
      <c r="CJ164" s="5">
        <v>1</v>
      </c>
      <c r="CK164" s="5">
        <v>1</v>
      </c>
      <c r="CL164" s="20" t="s">
        <v>1488</v>
      </c>
      <c r="CM164" s="21">
        <v>44551</v>
      </c>
      <c r="CN164" s="9">
        <v>3120951</v>
      </c>
      <c r="CO164" s="9">
        <f t="shared" si="28"/>
        <v>3120951</v>
      </c>
      <c r="CP164" s="14">
        <f t="shared" si="8"/>
        <v>3120951</v>
      </c>
      <c r="CQ164" s="14">
        <f t="shared" si="9"/>
        <v>0</v>
      </c>
      <c r="CR164" s="5"/>
      <c r="CS164" s="5"/>
      <c r="CT164" s="22"/>
      <c r="CU164" s="22"/>
      <c r="CV164" s="22"/>
      <c r="CW164" s="22"/>
      <c r="CX164" s="22"/>
      <c r="CY164" s="22"/>
      <c r="CZ164" s="22"/>
      <c r="DA164" s="22"/>
      <c r="DB164" s="22"/>
      <c r="DC164" s="22"/>
      <c r="DD164" s="22"/>
      <c r="DE164" s="22"/>
      <c r="DF164" s="22"/>
      <c r="DG164" s="22"/>
      <c r="DH164" s="22"/>
      <c r="DI164" s="22"/>
      <c r="DJ164" s="22"/>
      <c r="DK164" s="22"/>
      <c r="DL164" s="22"/>
      <c r="DM164" s="31"/>
    </row>
    <row r="165" spans="1:117" s="23" customFormat="1" ht="96" customHeight="1">
      <c r="A165" s="5" t="s">
        <v>1489</v>
      </c>
      <c r="B165" s="8" t="s">
        <v>1490</v>
      </c>
      <c r="C165" s="5" t="s">
        <v>1491</v>
      </c>
      <c r="D165" s="5" t="s">
        <v>428</v>
      </c>
      <c r="E165" s="5">
        <v>474</v>
      </c>
      <c r="F165" s="74" t="s">
        <v>1492</v>
      </c>
      <c r="G165" s="5" t="s">
        <v>1493</v>
      </c>
      <c r="H165" s="5" t="s">
        <v>94</v>
      </c>
      <c r="I165" s="5">
        <v>267</v>
      </c>
      <c r="J165" s="6">
        <v>44461</v>
      </c>
      <c r="K165" s="5" t="s">
        <v>100</v>
      </c>
      <c r="L165" s="9">
        <v>327359977</v>
      </c>
      <c r="M165" s="9" t="s">
        <v>135</v>
      </c>
      <c r="N165" s="5" t="s">
        <v>94</v>
      </c>
      <c r="O165" s="9">
        <v>0</v>
      </c>
      <c r="P165" s="9">
        <f t="shared" ref="P165:P170" si="106">L165+O165</f>
        <v>327359977</v>
      </c>
      <c r="Q165" s="6" t="s">
        <v>135</v>
      </c>
      <c r="R165" s="6" t="s">
        <v>135</v>
      </c>
      <c r="S165" s="6" t="s">
        <v>135</v>
      </c>
      <c r="T165" s="6" t="s">
        <v>135</v>
      </c>
      <c r="U165" s="6" t="s">
        <v>135</v>
      </c>
      <c r="V165" s="8" t="s">
        <v>1494</v>
      </c>
      <c r="W165" s="36">
        <v>860002184</v>
      </c>
      <c r="X165" s="36">
        <v>6</v>
      </c>
      <c r="Y165" s="36" t="s">
        <v>94</v>
      </c>
      <c r="Z165" s="36" t="s">
        <v>476</v>
      </c>
      <c r="AA165" s="10" t="s">
        <v>1030</v>
      </c>
      <c r="AB165" s="56" t="s">
        <v>94</v>
      </c>
      <c r="AC165" s="56" t="s">
        <v>94</v>
      </c>
      <c r="AD165" s="56" t="s">
        <v>94</v>
      </c>
      <c r="AE165" s="56" t="s">
        <v>94</v>
      </c>
      <c r="AF165" s="56" t="s">
        <v>94</v>
      </c>
      <c r="AG165" s="56" t="s">
        <v>94</v>
      </c>
      <c r="AH165" s="5" t="s">
        <v>94</v>
      </c>
      <c r="AI165" s="10" t="s">
        <v>1495</v>
      </c>
      <c r="AJ165" s="5">
        <v>3813000</v>
      </c>
      <c r="AK165" s="7" t="s">
        <v>1496</v>
      </c>
      <c r="AL165" s="36" t="s">
        <v>94</v>
      </c>
      <c r="AM165" s="10" t="s">
        <v>94</v>
      </c>
      <c r="AN165" s="36" t="s">
        <v>828</v>
      </c>
      <c r="AO165" s="65">
        <v>44218</v>
      </c>
      <c r="AP165" s="60" t="s">
        <v>94</v>
      </c>
      <c r="AQ165" s="60" t="s">
        <v>94</v>
      </c>
      <c r="AR165" s="12" t="s">
        <v>1497</v>
      </c>
      <c r="AS165" s="5">
        <v>310</v>
      </c>
      <c r="AT165" s="6">
        <v>44523</v>
      </c>
      <c r="AU165" s="36" t="s">
        <v>94</v>
      </c>
      <c r="AV165" s="36" t="s">
        <v>135</v>
      </c>
      <c r="AW165" s="36" t="s">
        <v>94</v>
      </c>
      <c r="AX165" s="36" t="s">
        <v>94</v>
      </c>
      <c r="AY165" s="57">
        <v>44523</v>
      </c>
      <c r="AZ165" s="57">
        <v>44996</v>
      </c>
      <c r="BA165" s="5" t="s">
        <v>94</v>
      </c>
      <c r="BB165" s="8" t="str">
        <f t="shared" si="102"/>
        <v>AXA COLPATRIA SEGUROS S.A</v>
      </c>
      <c r="BC165" s="14">
        <f t="shared" si="103"/>
        <v>327359977</v>
      </c>
      <c r="BD165" s="14" t="str">
        <f t="shared" ref="BD165:BE165" si="107">D165</f>
        <v xml:space="preserve">1.1 Dias </v>
      </c>
      <c r="BE165" s="15">
        <f t="shared" si="107"/>
        <v>474</v>
      </c>
      <c r="BF165" s="15"/>
      <c r="BG165" s="9"/>
      <c r="BH165" s="14"/>
      <c r="BI165" s="5"/>
      <c r="BJ165" s="5"/>
      <c r="BK165" s="5"/>
      <c r="BL165" s="5"/>
      <c r="BM165" s="5"/>
      <c r="BN165" s="5"/>
      <c r="BO165" s="18"/>
      <c r="BP165" s="18">
        <f>8858822+222074214+2086200+87509074</f>
        <v>320528310</v>
      </c>
      <c r="BQ165" s="18">
        <v>0</v>
      </c>
      <c r="BR165" s="5"/>
      <c r="BS165" s="5"/>
      <c r="BT165" s="5"/>
      <c r="BU165" s="18"/>
      <c r="BV165" s="18"/>
      <c r="BW165" s="5"/>
      <c r="BX165" s="5"/>
      <c r="BY165" s="5"/>
      <c r="BZ165" s="5"/>
      <c r="CA165" s="5"/>
      <c r="CB165" s="16">
        <f t="shared" si="5"/>
        <v>320528310</v>
      </c>
      <c r="CC165" s="19">
        <f t="shared" si="6"/>
        <v>0.97913102553767595</v>
      </c>
      <c r="CD165" s="24" t="s">
        <v>861</v>
      </c>
      <c r="CE165" s="5"/>
      <c r="CF165" s="5"/>
      <c r="CG165" s="5"/>
      <c r="CH165" s="5"/>
      <c r="CI165" s="5"/>
      <c r="CJ165" s="5">
        <v>4</v>
      </c>
      <c r="CK165" s="5">
        <v>4</v>
      </c>
      <c r="CL165" s="20" t="s">
        <v>1498</v>
      </c>
      <c r="CM165" s="21">
        <v>44553</v>
      </c>
      <c r="CN165" s="9">
        <v>87509074</v>
      </c>
      <c r="CO165" s="9">
        <f t="shared" si="28"/>
        <v>87509074</v>
      </c>
      <c r="CP165" s="14">
        <f t="shared" si="8"/>
        <v>320528310</v>
      </c>
      <c r="CQ165" s="14">
        <f t="shared" si="9"/>
        <v>6831667</v>
      </c>
      <c r="CR165" s="14"/>
      <c r="CS165" s="5"/>
      <c r="CT165" s="5"/>
      <c r="CU165" s="22"/>
      <c r="CV165" s="22"/>
      <c r="CW165" s="22"/>
      <c r="CX165" s="22"/>
      <c r="CY165" s="22"/>
      <c r="CZ165" s="22"/>
      <c r="DA165" s="22"/>
      <c r="DB165" s="22"/>
      <c r="DC165" s="22"/>
      <c r="DD165" s="22"/>
      <c r="DE165" s="22"/>
      <c r="DF165" s="22"/>
      <c r="DG165" s="22"/>
      <c r="DH165" s="22"/>
      <c r="DI165" s="22"/>
      <c r="DJ165" s="22"/>
      <c r="DK165" s="22"/>
      <c r="DL165" s="22"/>
      <c r="DM165" s="22"/>
    </row>
    <row r="166" spans="1:117" s="23" customFormat="1" ht="84" customHeight="1">
      <c r="A166" s="5" t="s">
        <v>1499</v>
      </c>
      <c r="B166" s="8" t="s">
        <v>1500</v>
      </c>
      <c r="C166" s="5" t="s">
        <v>97</v>
      </c>
      <c r="D166" s="5" t="s">
        <v>98</v>
      </c>
      <c r="E166" s="5">
        <v>5</v>
      </c>
      <c r="F166" s="74">
        <v>131020202030203</v>
      </c>
      <c r="G166" s="5" t="s">
        <v>1464</v>
      </c>
      <c r="H166" s="5" t="s">
        <v>1419</v>
      </c>
      <c r="I166" s="5">
        <v>317</v>
      </c>
      <c r="J166" s="6">
        <v>44522</v>
      </c>
      <c r="K166" s="5" t="s">
        <v>100</v>
      </c>
      <c r="L166" s="9">
        <v>36715650</v>
      </c>
      <c r="M166" s="9">
        <v>7343130</v>
      </c>
      <c r="N166" s="6">
        <v>44672</v>
      </c>
      <c r="O166" s="9">
        <v>17133970</v>
      </c>
      <c r="P166" s="9">
        <f t="shared" si="106"/>
        <v>53849620</v>
      </c>
      <c r="Q166" s="5" t="s">
        <v>1501</v>
      </c>
      <c r="R166" s="6">
        <v>44672</v>
      </c>
      <c r="S166" s="5" t="s">
        <v>1502</v>
      </c>
      <c r="T166" s="6" t="s">
        <v>135</v>
      </c>
      <c r="U166" s="6" t="s">
        <v>135</v>
      </c>
      <c r="V166" s="8" t="s">
        <v>1503</v>
      </c>
      <c r="W166" s="36">
        <v>52863214</v>
      </c>
      <c r="X166" s="36">
        <v>1</v>
      </c>
      <c r="Y166" s="36" t="s">
        <v>104</v>
      </c>
      <c r="Z166" s="36" t="s">
        <v>105</v>
      </c>
      <c r="AA166" s="10" t="s">
        <v>106</v>
      </c>
      <c r="AB166" s="56">
        <v>29753</v>
      </c>
      <c r="AC166" s="33" t="s">
        <v>107</v>
      </c>
      <c r="AD166" s="33" t="s">
        <v>449</v>
      </c>
      <c r="AE166" s="33" t="s">
        <v>1504</v>
      </c>
      <c r="AF166" s="33" t="s">
        <v>153</v>
      </c>
      <c r="AG166" s="33" t="s">
        <v>440</v>
      </c>
      <c r="AH166" s="33" t="s">
        <v>111</v>
      </c>
      <c r="AI166" s="10" t="s">
        <v>1505</v>
      </c>
      <c r="AJ166" s="5">
        <v>3813000</v>
      </c>
      <c r="AK166" s="5" t="s">
        <v>1506</v>
      </c>
      <c r="AL166" s="36" t="s">
        <v>372</v>
      </c>
      <c r="AM166" s="10" t="s">
        <v>1507</v>
      </c>
      <c r="AN166" s="36" t="s">
        <v>135</v>
      </c>
      <c r="AO166" s="60" t="s">
        <v>135</v>
      </c>
      <c r="AP166" s="60" t="s">
        <v>135</v>
      </c>
      <c r="AQ166" s="60" t="s">
        <v>135</v>
      </c>
      <c r="AR166" s="12" t="s">
        <v>1508</v>
      </c>
      <c r="AS166" s="5">
        <v>324</v>
      </c>
      <c r="AT166" s="6">
        <v>44529</v>
      </c>
      <c r="AU166" s="36" t="s">
        <v>94</v>
      </c>
      <c r="AV166" s="36" t="s">
        <v>135</v>
      </c>
      <c r="AW166" s="36" t="s">
        <v>94</v>
      </c>
      <c r="AX166" s="36" t="s">
        <v>94</v>
      </c>
      <c r="AY166" s="57">
        <v>44530</v>
      </c>
      <c r="AZ166" s="57">
        <v>44751</v>
      </c>
      <c r="BA166" s="5" t="s">
        <v>94</v>
      </c>
      <c r="BB166" s="8" t="str">
        <f t="shared" si="102"/>
        <v>YENNY PATRICIA ALARCON PÉREZ</v>
      </c>
      <c r="BC166" s="14">
        <f t="shared" si="103"/>
        <v>53849620</v>
      </c>
      <c r="BD166" s="14" t="str">
        <f t="shared" ref="BD166:BE166" si="108">D166</f>
        <v>2 2. Meses</v>
      </c>
      <c r="BE166" s="15">
        <f t="shared" si="108"/>
        <v>5</v>
      </c>
      <c r="BF166" s="9"/>
      <c r="BG166" s="14"/>
      <c r="BH166" s="5"/>
      <c r="BI166" s="5"/>
      <c r="BJ166" s="5"/>
      <c r="BK166" s="5"/>
      <c r="BL166" s="5"/>
      <c r="BM166" s="5"/>
      <c r="BN166" s="16"/>
      <c r="BO166" s="18"/>
      <c r="BP166" s="18">
        <v>0</v>
      </c>
      <c r="BQ166" s="18">
        <f>244771+7343130</f>
        <v>7587901</v>
      </c>
      <c r="BR166" s="18">
        <v>7343130</v>
      </c>
      <c r="BS166" s="18">
        <v>7343130</v>
      </c>
      <c r="BT166" s="18">
        <v>7343130</v>
      </c>
      <c r="BU166" s="18">
        <v>7343130</v>
      </c>
      <c r="BV166" s="18">
        <v>7343130</v>
      </c>
      <c r="BW166" s="18">
        <v>7343130</v>
      </c>
      <c r="BX166" s="18">
        <v>2202939</v>
      </c>
      <c r="BY166" s="18"/>
      <c r="BZ166" s="18"/>
      <c r="CA166" s="5"/>
      <c r="CB166" s="16">
        <f t="shared" si="5"/>
        <v>53849620</v>
      </c>
      <c r="CC166" s="19">
        <f t="shared" si="6"/>
        <v>1</v>
      </c>
      <c r="CD166" s="24" t="s">
        <v>117</v>
      </c>
      <c r="CE166" s="5"/>
      <c r="CF166" s="5"/>
      <c r="CG166" s="5"/>
      <c r="CH166" s="5"/>
      <c r="CI166" s="5"/>
      <c r="CJ166" s="5">
        <v>10</v>
      </c>
      <c r="CK166" s="5">
        <v>10</v>
      </c>
      <c r="CL166" s="5">
        <v>3000675654</v>
      </c>
      <c r="CM166" s="6">
        <v>44799</v>
      </c>
      <c r="CN166" s="9">
        <v>2202939</v>
      </c>
      <c r="CO166" s="9">
        <f t="shared" si="28"/>
        <v>2202939</v>
      </c>
      <c r="CP166" s="14">
        <f t="shared" si="8"/>
        <v>53849620</v>
      </c>
      <c r="CQ166" s="14">
        <f t="shared" si="9"/>
        <v>0</v>
      </c>
      <c r="CR166" s="5"/>
      <c r="CS166" s="5"/>
      <c r="CT166" s="22"/>
      <c r="CU166" s="22"/>
      <c r="CV166" s="22"/>
      <c r="CW166" s="22"/>
      <c r="CX166" s="22"/>
      <c r="CY166" s="22"/>
      <c r="CZ166" s="22"/>
      <c r="DA166" s="22"/>
      <c r="DB166" s="22"/>
      <c r="DC166" s="22"/>
      <c r="DD166" s="22"/>
      <c r="DE166" s="22"/>
      <c r="DF166" s="22"/>
      <c r="DG166" s="22"/>
      <c r="DH166" s="22"/>
      <c r="DI166" s="22"/>
      <c r="DJ166" s="22"/>
      <c r="DK166" s="22"/>
      <c r="DL166" s="22"/>
      <c r="DM166" s="31"/>
    </row>
    <row r="167" spans="1:117" s="23" customFormat="1" ht="72" customHeight="1">
      <c r="A167" s="5">
        <v>81173</v>
      </c>
      <c r="B167" s="8" t="s">
        <v>1509</v>
      </c>
      <c r="C167" s="5" t="s">
        <v>873</v>
      </c>
      <c r="D167" s="5" t="s">
        <v>428</v>
      </c>
      <c r="E167" s="5">
        <v>30</v>
      </c>
      <c r="F167" s="74">
        <v>1310201010107</v>
      </c>
      <c r="G167" s="5" t="s">
        <v>1482</v>
      </c>
      <c r="H167" s="5" t="s">
        <v>94</v>
      </c>
      <c r="I167" s="5">
        <v>298</v>
      </c>
      <c r="J167" s="6">
        <v>44505</v>
      </c>
      <c r="K167" s="5" t="s">
        <v>100</v>
      </c>
      <c r="L167" s="9">
        <v>1775400</v>
      </c>
      <c r="M167" s="9" t="s">
        <v>94</v>
      </c>
      <c r="N167" s="5" t="s">
        <v>94</v>
      </c>
      <c r="O167" s="9">
        <v>0</v>
      </c>
      <c r="P167" s="9">
        <f t="shared" si="106"/>
        <v>1775400</v>
      </c>
      <c r="Q167" s="6" t="s">
        <v>135</v>
      </c>
      <c r="R167" s="6" t="s">
        <v>135</v>
      </c>
      <c r="S167" s="6" t="s">
        <v>135</v>
      </c>
      <c r="T167" s="6" t="s">
        <v>135</v>
      </c>
      <c r="U167" s="6" t="s">
        <v>135</v>
      </c>
      <c r="V167" s="8" t="s">
        <v>1029</v>
      </c>
      <c r="W167" s="36">
        <v>830037946</v>
      </c>
      <c r="X167" s="36">
        <v>3</v>
      </c>
      <c r="Y167" s="36" t="s">
        <v>94</v>
      </c>
      <c r="Z167" s="36" t="s">
        <v>476</v>
      </c>
      <c r="AA167" s="10" t="s">
        <v>1030</v>
      </c>
      <c r="AB167" s="33" t="s">
        <v>94</v>
      </c>
      <c r="AC167" s="33" t="s">
        <v>94</v>
      </c>
      <c r="AD167" s="33" t="s">
        <v>94</v>
      </c>
      <c r="AE167" s="33" t="s">
        <v>94</v>
      </c>
      <c r="AF167" s="33" t="s">
        <v>94</v>
      </c>
      <c r="AG167" s="33" t="s">
        <v>94</v>
      </c>
      <c r="AH167" s="33" t="s">
        <v>94</v>
      </c>
      <c r="AI167" s="10" t="s">
        <v>1031</v>
      </c>
      <c r="AJ167" s="5">
        <v>3813000</v>
      </c>
      <c r="AK167" s="33" t="s">
        <v>1032</v>
      </c>
      <c r="AL167" s="36" t="s">
        <v>94</v>
      </c>
      <c r="AM167" s="10" t="s">
        <v>94</v>
      </c>
      <c r="AN167" s="60" t="s">
        <v>828</v>
      </c>
      <c r="AO167" s="60">
        <v>16991</v>
      </c>
      <c r="AP167" s="60" t="s">
        <v>94</v>
      </c>
      <c r="AQ167" s="60" t="s">
        <v>94</v>
      </c>
      <c r="AR167" s="12" t="s">
        <v>1487</v>
      </c>
      <c r="AS167" s="5">
        <v>325</v>
      </c>
      <c r="AT167" s="6">
        <v>44531</v>
      </c>
      <c r="AU167" s="36" t="s">
        <v>94</v>
      </c>
      <c r="AV167" s="36" t="s">
        <v>135</v>
      </c>
      <c r="AW167" s="36" t="s">
        <v>94</v>
      </c>
      <c r="AX167" s="36" t="s">
        <v>94</v>
      </c>
      <c r="AY167" s="57">
        <v>44531</v>
      </c>
      <c r="AZ167" s="57">
        <v>44559</v>
      </c>
      <c r="BA167" s="33" t="s">
        <v>94</v>
      </c>
      <c r="BB167" s="8" t="str">
        <f t="shared" si="102"/>
        <v>PANAMERICANA LIBRERÍA Y PAPELERÍA S.A.</v>
      </c>
      <c r="BC167" s="14">
        <f t="shared" si="103"/>
        <v>1775400</v>
      </c>
      <c r="BD167" s="14" t="str">
        <f t="shared" ref="BD167:BE167" si="109">D167</f>
        <v xml:space="preserve">1.1 Dias </v>
      </c>
      <c r="BE167" s="15">
        <f t="shared" si="109"/>
        <v>30</v>
      </c>
      <c r="BF167" s="9"/>
      <c r="BG167" s="14"/>
      <c r="BH167" s="5"/>
      <c r="BI167" s="5"/>
      <c r="BJ167" s="5"/>
      <c r="BK167" s="5"/>
      <c r="BL167" s="5"/>
      <c r="BM167" s="5"/>
      <c r="BN167" s="16"/>
      <c r="BO167" s="5"/>
      <c r="BP167" s="18">
        <v>0</v>
      </c>
      <c r="BQ167" s="18">
        <v>1775400</v>
      </c>
      <c r="BR167" s="5"/>
      <c r="BS167" s="5"/>
      <c r="BT167" s="5"/>
      <c r="BU167" s="18"/>
      <c r="BV167" s="18"/>
      <c r="BW167" s="5"/>
      <c r="BX167" s="5"/>
      <c r="BY167" s="5"/>
      <c r="BZ167" s="5"/>
      <c r="CA167" s="5"/>
      <c r="CB167" s="16">
        <f t="shared" si="5"/>
        <v>1775400</v>
      </c>
      <c r="CC167" s="19">
        <f t="shared" si="6"/>
        <v>1</v>
      </c>
      <c r="CD167" s="24" t="s">
        <v>117</v>
      </c>
      <c r="CE167" s="5"/>
      <c r="CF167" s="5"/>
      <c r="CG167" s="5"/>
      <c r="CH167" s="5"/>
      <c r="CI167" s="5"/>
      <c r="CJ167" s="5">
        <v>1</v>
      </c>
      <c r="CK167" s="5">
        <v>1</v>
      </c>
      <c r="CL167" s="5" t="s">
        <v>1510</v>
      </c>
      <c r="CM167" s="6">
        <v>44560</v>
      </c>
      <c r="CN167" s="9">
        <v>1775400</v>
      </c>
      <c r="CO167" s="9">
        <f t="shared" si="28"/>
        <v>1775400</v>
      </c>
      <c r="CP167" s="14">
        <f t="shared" si="8"/>
        <v>1775400</v>
      </c>
      <c r="CQ167" s="14">
        <f t="shared" si="9"/>
        <v>0</v>
      </c>
      <c r="CR167" s="5"/>
      <c r="CS167" s="5"/>
      <c r="CT167" s="22"/>
      <c r="CU167" s="22"/>
      <c r="CV167" s="22"/>
      <c r="CW167" s="22"/>
      <c r="CX167" s="22"/>
      <c r="CY167" s="22"/>
      <c r="CZ167" s="22"/>
      <c r="DA167" s="22"/>
      <c r="DB167" s="22"/>
      <c r="DC167" s="22"/>
      <c r="DD167" s="22"/>
      <c r="DE167" s="22"/>
      <c r="DF167" s="22"/>
      <c r="DG167" s="22"/>
      <c r="DH167" s="22"/>
      <c r="DI167" s="22"/>
      <c r="DJ167" s="22"/>
      <c r="DK167" s="22"/>
      <c r="DL167" s="22"/>
      <c r="DM167" s="22"/>
    </row>
    <row r="168" spans="1:117" s="23" customFormat="1" ht="72" customHeight="1">
      <c r="A168" s="5" t="s">
        <v>1511</v>
      </c>
      <c r="B168" s="8" t="s">
        <v>1512</v>
      </c>
      <c r="C168" s="5" t="s">
        <v>97</v>
      </c>
      <c r="D168" s="5" t="s">
        <v>428</v>
      </c>
      <c r="E168" s="5">
        <v>374</v>
      </c>
      <c r="F168" s="74" t="s">
        <v>298</v>
      </c>
      <c r="G168" s="5" t="s">
        <v>299</v>
      </c>
      <c r="H168" s="5">
        <v>1082000052</v>
      </c>
      <c r="I168" s="5">
        <v>312</v>
      </c>
      <c r="J168" s="6">
        <v>44522</v>
      </c>
      <c r="K168" s="5" t="s">
        <v>123</v>
      </c>
      <c r="L168" s="9">
        <v>170993956</v>
      </c>
      <c r="M168" s="9" t="s">
        <v>94</v>
      </c>
      <c r="N168" s="6" t="s">
        <v>94</v>
      </c>
      <c r="O168" s="9">
        <v>0</v>
      </c>
      <c r="P168" s="9">
        <f t="shared" si="106"/>
        <v>170993956</v>
      </c>
      <c r="Q168" s="6" t="s">
        <v>94</v>
      </c>
      <c r="R168" s="6" t="s">
        <v>94</v>
      </c>
      <c r="S168" s="6" t="s">
        <v>94</v>
      </c>
      <c r="T168" s="6" t="s">
        <v>94</v>
      </c>
      <c r="U168" s="6" t="s">
        <v>94</v>
      </c>
      <c r="V168" s="8" t="s">
        <v>948</v>
      </c>
      <c r="W168" s="36">
        <v>900912034</v>
      </c>
      <c r="X168" s="36">
        <v>9</v>
      </c>
      <c r="Y168" s="36" t="s">
        <v>94</v>
      </c>
      <c r="Z168" s="36" t="s">
        <v>476</v>
      </c>
      <c r="AA168" s="10" t="s">
        <v>477</v>
      </c>
      <c r="AB168" s="56" t="s">
        <v>135</v>
      </c>
      <c r="AC168" s="56" t="s">
        <v>94</v>
      </c>
      <c r="AD168" s="56" t="s">
        <v>94</v>
      </c>
      <c r="AE168" s="5" t="s">
        <v>94</v>
      </c>
      <c r="AF168" s="56" t="s">
        <v>94</v>
      </c>
      <c r="AG168" s="56" t="s">
        <v>94</v>
      </c>
      <c r="AH168" s="56" t="s">
        <v>94</v>
      </c>
      <c r="AI168" s="10" t="s">
        <v>949</v>
      </c>
      <c r="AJ168" s="5">
        <v>3813000</v>
      </c>
      <c r="AK168" s="5" t="s">
        <v>950</v>
      </c>
      <c r="AL168" s="36" t="s">
        <v>94</v>
      </c>
      <c r="AM168" s="10" t="s">
        <v>94</v>
      </c>
      <c r="AN168" s="36" t="s">
        <v>828</v>
      </c>
      <c r="AO168" s="60">
        <v>66982</v>
      </c>
      <c r="AP168" s="60" t="s">
        <v>94</v>
      </c>
      <c r="AQ168" s="60" t="s">
        <v>828</v>
      </c>
      <c r="AR168" s="12" t="s">
        <v>951</v>
      </c>
      <c r="AS168" s="5">
        <v>336</v>
      </c>
      <c r="AT168" s="6">
        <v>44544</v>
      </c>
      <c r="AU168" s="36" t="s">
        <v>94</v>
      </c>
      <c r="AV168" s="36" t="s">
        <v>94</v>
      </c>
      <c r="AW168" s="36" t="s">
        <v>94</v>
      </c>
      <c r="AX168" s="36" t="s">
        <v>94</v>
      </c>
      <c r="AY168" s="57">
        <v>44547</v>
      </c>
      <c r="AZ168" s="57">
        <v>44926</v>
      </c>
      <c r="BA168" s="33" t="s">
        <v>94</v>
      </c>
      <c r="BB168" s="8" t="str">
        <f t="shared" si="102"/>
        <v>BIZAGI LATAM SAS</v>
      </c>
      <c r="BC168" s="14">
        <f t="shared" si="103"/>
        <v>170993956</v>
      </c>
      <c r="BD168" s="14" t="str">
        <f t="shared" ref="BD168:BE168" si="110">D168</f>
        <v xml:space="preserve">1.1 Dias </v>
      </c>
      <c r="BE168" s="15">
        <f t="shared" si="110"/>
        <v>374</v>
      </c>
      <c r="BF168" s="9"/>
      <c r="BG168" s="14"/>
      <c r="BH168" s="5"/>
      <c r="BI168" s="5"/>
      <c r="BJ168" s="5"/>
      <c r="BK168" s="5"/>
      <c r="BL168" s="5"/>
      <c r="BM168" s="5"/>
      <c r="BN168" s="16"/>
      <c r="BO168" s="5"/>
      <c r="BP168" s="18">
        <v>0</v>
      </c>
      <c r="BQ168" s="18">
        <v>170993956</v>
      </c>
      <c r="BR168" s="5"/>
      <c r="BS168" s="5"/>
      <c r="BT168" s="5"/>
      <c r="BU168" s="18"/>
      <c r="BV168" s="18"/>
      <c r="BW168" s="5"/>
      <c r="BX168" s="5"/>
      <c r="BY168" s="5"/>
      <c r="BZ168" s="5"/>
      <c r="CA168" s="5"/>
      <c r="CB168" s="16">
        <f t="shared" si="5"/>
        <v>170993956</v>
      </c>
      <c r="CC168" s="19">
        <f t="shared" si="6"/>
        <v>1</v>
      </c>
      <c r="CD168" s="24" t="s">
        <v>117</v>
      </c>
      <c r="CE168" s="5"/>
      <c r="CF168" s="5"/>
      <c r="CG168" s="5"/>
      <c r="CH168" s="5"/>
      <c r="CI168" s="5"/>
      <c r="CJ168" s="5">
        <v>1</v>
      </c>
      <c r="CK168" s="5">
        <v>1</v>
      </c>
      <c r="CL168" s="5" t="s">
        <v>1513</v>
      </c>
      <c r="CM168" s="6">
        <v>44560</v>
      </c>
      <c r="CN168" s="9">
        <v>170993956</v>
      </c>
      <c r="CO168" s="9">
        <f t="shared" si="28"/>
        <v>170993956</v>
      </c>
      <c r="CP168" s="14">
        <f t="shared" si="8"/>
        <v>170993956</v>
      </c>
      <c r="CQ168" s="14">
        <f t="shared" si="9"/>
        <v>0</v>
      </c>
      <c r="CR168" s="5"/>
      <c r="CS168" s="5"/>
      <c r="CT168" s="22"/>
      <c r="CU168" s="22"/>
      <c r="CV168" s="22"/>
      <c r="CW168" s="22"/>
      <c r="CX168" s="22"/>
      <c r="CY168" s="22"/>
      <c r="CZ168" s="22"/>
      <c r="DA168" s="22"/>
      <c r="DB168" s="22"/>
      <c r="DC168" s="22"/>
      <c r="DD168" s="22"/>
      <c r="DE168" s="22"/>
      <c r="DF168" s="22"/>
      <c r="DG168" s="22"/>
      <c r="DH168" s="22"/>
      <c r="DI168" s="22"/>
      <c r="DJ168" s="22"/>
      <c r="DK168" s="22"/>
      <c r="DL168" s="22"/>
      <c r="DM168" s="22"/>
    </row>
    <row r="169" spans="1:117" s="23" customFormat="1" ht="84" customHeight="1">
      <c r="A169" s="5">
        <v>82615</v>
      </c>
      <c r="B169" s="8" t="s">
        <v>1514</v>
      </c>
      <c r="C169" s="5" t="s">
        <v>873</v>
      </c>
      <c r="D169" s="5" t="s">
        <v>428</v>
      </c>
      <c r="E169" s="5">
        <v>15</v>
      </c>
      <c r="F169" s="74" t="s">
        <v>298</v>
      </c>
      <c r="G169" s="5" t="s">
        <v>299</v>
      </c>
      <c r="H169" s="5">
        <v>1082000052</v>
      </c>
      <c r="I169" s="5">
        <v>327</v>
      </c>
      <c r="J169" s="32">
        <v>44537</v>
      </c>
      <c r="K169" s="5" t="s">
        <v>123</v>
      </c>
      <c r="L169" s="9">
        <v>23256170</v>
      </c>
      <c r="M169" s="9" t="s">
        <v>94</v>
      </c>
      <c r="N169" s="6" t="s">
        <v>94</v>
      </c>
      <c r="O169" s="9">
        <v>0</v>
      </c>
      <c r="P169" s="9">
        <f t="shared" si="106"/>
        <v>23256170</v>
      </c>
      <c r="Q169" s="6" t="s">
        <v>94</v>
      </c>
      <c r="R169" s="6" t="s">
        <v>94</v>
      </c>
      <c r="S169" s="6" t="s">
        <v>94</v>
      </c>
      <c r="T169" s="6" t="s">
        <v>94</v>
      </c>
      <c r="U169" s="6" t="s">
        <v>94</v>
      </c>
      <c r="V169" s="8" t="s">
        <v>1029</v>
      </c>
      <c r="W169" s="36">
        <v>830037946</v>
      </c>
      <c r="X169" s="36">
        <v>3</v>
      </c>
      <c r="Y169" s="36" t="s">
        <v>94</v>
      </c>
      <c r="Z169" s="36" t="s">
        <v>476</v>
      </c>
      <c r="AA169" s="10" t="s">
        <v>1030</v>
      </c>
      <c r="AB169" s="56" t="s">
        <v>94</v>
      </c>
      <c r="AC169" s="56" t="s">
        <v>94</v>
      </c>
      <c r="AD169" s="56" t="s">
        <v>94</v>
      </c>
      <c r="AE169" s="56" t="s">
        <v>94</v>
      </c>
      <c r="AF169" s="56" t="s">
        <v>94</v>
      </c>
      <c r="AG169" s="56" t="s">
        <v>94</v>
      </c>
      <c r="AH169" s="56" t="s">
        <v>94</v>
      </c>
      <c r="AI169" s="10" t="s">
        <v>1031</v>
      </c>
      <c r="AJ169" s="5">
        <v>3813000</v>
      </c>
      <c r="AK169" s="5" t="s">
        <v>1032</v>
      </c>
      <c r="AL169" s="36" t="s">
        <v>94</v>
      </c>
      <c r="AM169" s="10" t="s">
        <v>94</v>
      </c>
      <c r="AN169" s="60" t="s">
        <v>828</v>
      </c>
      <c r="AO169" s="60">
        <v>16991</v>
      </c>
      <c r="AP169" s="60" t="s">
        <v>94</v>
      </c>
      <c r="AQ169" s="60" t="s">
        <v>94</v>
      </c>
      <c r="AR169" s="12" t="s">
        <v>1515</v>
      </c>
      <c r="AS169" s="5">
        <v>348</v>
      </c>
      <c r="AT169" s="6">
        <v>44550</v>
      </c>
      <c r="AU169" s="36" t="s">
        <v>94</v>
      </c>
      <c r="AV169" s="36" t="s">
        <v>94</v>
      </c>
      <c r="AW169" s="36" t="s">
        <v>94</v>
      </c>
      <c r="AX169" s="36" t="s">
        <v>94</v>
      </c>
      <c r="AY169" s="57">
        <v>44544</v>
      </c>
      <c r="AZ169" s="57">
        <v>44561</v>
      </c>
      <c r="BA169" s="33" t="s">
        <v>94</v>
      </c>
      <c r="BB169" s="8" t="str">
        <f t="shared" si="102"/>
        <v>PANAMERICANA LIBRERÍA Y PAPELERÍA S.A.</v>
      </c>
      <c r="BC169" s="14">
        <f t="shared" si="103"/>
        <v>23256170</v>
      </c>
      <c r="BD169" s="14" t="str">
        <f t="shared" ref="BD169:BE169" si="111">D169</f>
        <v xml:space="preserve">1.1 Dias </v>
      </c>
      <c r="BE169" s="15">
        <f t="shared" si="111"/>
        <v>15</v>
      </c>
      <c r="BF169" s="9"/>
      <c r="BG169" s="14"/>
      <c r="BH169" s="5"/>
      <c r="BI169" s="5"/>
      <c r="BJ169" s="5"/>
      <c r="BK169" s="5"/>
      <c r="BL169" s="5"/>
      <c r="BM169" s="5"/>
      <c r="BN169" s="16"/>
      <c r="BO169" s="5"/>
      <c r="BP169" s="18">
        <v>0</v>
      </c>
      <c r="BQ169" s="18">
        <f>23256170</f>
        <v>23256170</v>
      </c>
      <c r="BR169" s="5"/>
      <c r="BS169" s="5"/>
      <c r="BT169" s="5"/>
      <c r="BU169" s="18"/>
      <c r="BV169" s="18"/>
      <c r="BW169" s="5"/>
      <c r="BX169" s="5"/>
      <c r="BY169" s="5"/>
      <c r="BZ169" s="5"/>
      <c r="CA169" s="5"/>
      <c r="CB169" s="16">
        <f t="shared" si="5"/>
        <v>23256170</v>
      </c>
      <c r="CC169" s="19">
        <f t="shared" si="6"/>
        <v>1</v>
      </c>
      <c r="CD169" s="24" t="s">
        <v>117</v>
      </c>
      <c r="CE169" s="5"/>
      <c r="CF169" s="5"/>
      <c r="CG169" s="5"/>
      <c r="CH169" s="5"/>
      <c r="CI169" s="5"/>
      <c r="CJ169" s="5">
        <v>1</v>
      </c>
      <c r="CK169" s="5">
        <v>1</v>
      </c>
      <c r="CL169" s="5" t="s">
        <v>1516</v>
      </c>
      <c r="CM169" s="6">
        <v>44560</v>
      </c>
      <c r="CN169" s="9">
        <v>23256170</v>
      </c>
      <c r="CO169" s="9">
        <f t="shared" si="28"/>
        <v>23256170</v>
      </c>
      <c r="CP169" s="14">
        <f t="shared" si="8"/>
        <v>23256170</v>
      </c>
      <c r="CQ169" s="14">
        <f t="shared" si="9"/>
        <v>0</v>
      </c>
      <c r="CR169" s="5"/>
      <c r="CS169" s="5"/>
      <c r="CT169" s="22"/>
      <c r="CU169" s="22"/>
      <c r="CV169" s="22"/>
      <c r="CW169" s="22"/>
      <c r="CX169" s="22"/>
      <c r="CY169" s="22"/>
      <c r="CZ169" s="22"/>
      <c r="DA169" s="22"/>
      <c r="DB169" s="22"/>
      <c r="DC169" s="22"/>
      <c r="DD169" s="22"/>
      <c r="DE169" s="22"/>
      <c r="DF169" s="22"/>
      <c r="DG169" s="22"/>
      <c r="DH169" s="22"/>
      <c r="DI169" s="22"/>
      <c r="DJ169" s="22"/>
      <c r="DK169" s="22"/>
      <c r="DL169" s="22"/>
      <c r="DM169" s="22"/>
    </row>
    <row r="170" spans="1:117" s="23" customFormat="1" ht="96" customHeight="1">
      <c r="A170" s="5" t="s">
        <v>1517</v>
      </c>
      <c r="B170" s="8" t="s">
        <v>1518</v>
      </c>
      <c r="C170" s="5" t="s">
        <v>97</v>
      </c>
      <c r="D170" s="5" t="s">
        <v>98</v>
      </c>
      <c r="E170" s="5">
        <v>7</v>
      </c>
      <c r="F170" s="74" t="s">
        <v>149</v>
      </c>
      <c r="G170" s="5" t="s">
        <v>150</v>
      </c>
      <c r="H170" s="5">
        <v>1082001052</v>
      </c>
      <c r="I170" s="5">
        <v>331</v>
      </c>
      <c r="J170" s="6">
        <v>44539</v>
      </c>
      <c r="K170" s="5" t="s">
        <v>123</v>
      </c>
      <c r="L170" s="9">
        <v>30841146</v>
      </c>
      <c r="M170" s="9">
        <v>4405878</v>
      </c>
      <c r="N170" s="6" t="s">
        <v>94</v>
      </c>
      <c r="O170" s="9">
        <v>0</v>
      </c>
      <c r="P170" s="9">
        <f t="shared" si="106"/>
        <v>30841146</v>
      </c>
      <c r="Q170" s="6" t="s">
        <v>135</v>
      </c>
      <c r="R170" s="6" t="s">
        <v>135</v>
      </c>
      <c r="S170" s="6" t="s">
        <v>135</v>
      </c>
      <c r="T170" s="6" t="s">
        <v>135</v>
      </c>
      <c r="U170" s="6" t="s">
        <v>135</v>
      </c>
      <c r="V170" s="8" t="s">
        <v>1394</v>
      </c>
      <c r="W170" s="36">
        <v>1095809712</v>
      </c>
      <c r="X170" s="36">
        <v>6</v>
      </c>
      <c r="Y170" s="36" t="s">
        <v>104</v>
      </c>
      <c r="Z170" s="36" t="s">
        <v>105</v>
      </c>
      <c r="AA170" s="10" t="s">
        <v>106</v>
      </c>
      <c r="AB170" s="56">
        <v>33449</v>
      </c>
      <c r="AC170" s="56" t="s">
        <v>107</v>
      </c>
      <c r="AD170" s="56" t="s">
        <v>342</v>
      </c>
      <c r="AE170" s="5" t="s">
        <v>1395</v>
      </c>
      <c r="AF170" s="56" t="s">
        <v>174</v>
      </c>
      <c r="AG170" s="56" t="s">
        <v>1274</v>
      </c>
      <c r="AH170" s="56" t="s">
        <v>111</v>
      </c>
      <c r="AI170" s="10" t="s">
        <v>1396</v>
      </c>
      <c r="AJ170" s="5">
        <v>3813000</v>
      </c>
      <c r="AK170" s="5" t="s">
        <v>1397</v>
      </c>
      <c r="AL170" s="36" t="s">
        <v>114</v>
      </c>
      <c r="AM170" s="10" t="s">
        <v>157</v>
      </c>
      <c r="AN170" s="36" t="s">
        <v>135</v>
      </c>
      <c r="AO170" s="60" t="s">
        <v>135</v>
      </c>
      <c r="AP170" s="60" t="s">
        <v>94</v>
      </c>
      <c r="AQ170" s="60" t="s">
        <v>1389</v>
      </c>
      <c r="AR170" s="12" t="s">
        <v>1519</v>
      </c>
      <c r="AS170" s="5">
        <v>347</v>
      </c>
      <c r="AT170" s="6">
        <v>44547</v>
      </c>
      <c r="AU170" s="36" t="s">
        <v>94</v>
      </c>
      <c r="AV170" s="36" t="s">
        <v>135</v>
      </c>
      <c r="AW170" s="36" t="s">
        <v>94</v>
      </c>
      <c r="AX170" s="36" t="s">
        <v>94</v>
      </c>
      <c r="AY170" s="57">
        <v>44550</v>
      </c>
      <c r="AZ170" s="57">
        <v>44761</v>
      </c>
      <c r="BA170" s="33" t="s">
        <v>94</v>
      </c>
      <c r="BB170" s="8" t="str">
        <f t="shared" si="102"/>
        <v xml:space="preserve">ADRIANA DURAN CENTENO </v>
      </c>
      <c r="BC170" s="14">
        <f t="shared" si="103"/>
        <v>30841146</v>
      </c>
      <c r="BD170" s="14" t="str">
        <f t="shared" ref="BD170:BE170" si="112">D170</f>
        <v>2 2. Meses</v>
      </c>
      <c r="BE170" s="15">
        <f t="shared" si="112"/>
        <v>7</v>
      </c>
      <c r="BF170" s="9"/>
      <c r="BG170" s="14"/>
      <c r="BH170" s="5"/>
      <c r="BI170" s="5"/>
      <c r="BJ170" s="5"/>
      <c r="BK170" s="5"/>
      <c r="BL170" s="5"/>
      <c r="BM170" s="5"/>
      <c r="BN170" s="16"/>
      <c r="BO170" s="5"/>
      <c r="BP170" s="18">
        <v>0</v>
      </c>
      <c r="BQ170" s="10">
        <v>1615489</v>
      </c>
      <c r="BR170" s="18">
        <v>4405878</v>
      </c>
      <c r="BS170" s="18">
        <v>4405878</v>
      </c>
      <c r="BT170" s="18">
        <v>4405878</v>
      </c>
      <c r="BU170" s="18">
        <v>4405878</v>
      </c>
      <c r="BV170" s="18">
        <v>4405878</v>
      </c>
      <c r="BW170" s="83">
        <v>4405878</v>
      </c>
      <c r="BX170" s="83">
        <v>2790389</v>
      </c>
      <c r="BY170" s="84"/>
      <c r="BZ170" s="84"/>
      <c r="CA170" s="5"/>
      <c r="CB170" s="16">
        <f t="shared" si="5"/>
        <v>30841146</v>
      </c>
      <c r="CC170" s="19">
        <f t="shared" si="6"/>
        <v>1</v>
      </c>
      <c r="CD170" s="24" t="s">
        <v>117</v>
      </c>
      <c r="CE170" s="5"/>
      <c r="CF170" s="5"/>
      <c r="CG170" s="5"/>
      <c r="CH170" s="5"/>
      <c r="CI170" s="5"/>
      <c r="CJ170" s="5">
        <v>8</v>
      </c>
      <c r="CK170" s="5">
        <v>8</v>
      </c>
      <c r="CL170" s="5">
        <v>3000649829</v>
      </c>
      <c r="CM170" s="6">
        <v>44790</v>
      </c>
      <c r="CN170" s="9">
        <v>2790389</v>
      </c>
      <c r="CO170" s="9">
        <f t="shared" si="28"/>
        <v>2790389</v>
      </c>
      <c r="CP170" s="14">
        <f t="shared" si="8"/>
        <v>30841146</v>
      </c>
      <c r="CQ170" s="14">
        <f t="shared" si="9"/>
        <v>0</v>
      </c>
      <c r="CR170" s="5"/>
      <c r="CS170" s="5"/>
      <c r="CT170" s="22"/>
      <c r="CU170" s="22"/>
      <c r="CV170" s="22"/>
      <c r="CW170" s="22"/>
      <c r="CX170" s="22"/>
      <c r="CY170" s="22"/>
      <c r="CZ170" s="22"/>
      <c r="DA170" s="22"/>
      <c r="DB170" s="22"/>
      <c r="DC170" s="22"/>
      <c r="DD170" s="22"/>
      <c r="DE170" s="22"/>
      <c r="DF170" s="22"/>
      <c r="DG170" s="22"/>
      <c r="DH170" s="22"/>
      <c r="DI170" s="22"/>
      <c r="DJ170" s="22"/>
      <c r="DK170" s="22"/>
      <c r="DL170" s="22"/>
      <c r="DM170" s="22"/>
    </row>
    <row r="171" spans="1:117" ht="15.75" customHeight="1">
      <c r="F171" s="85"/>
      <c r="L171" s="87"/>
      <c r="M171" s="87"/>
      <c r="O171" s="87"/>
      <c r="V171" s="88"/>
      <c r="AI171" s="89"/>
      <c r="AK171" s="90"/>
      <c r="BM171" s="85"/>
      <c r="BN171" s="91"/>
      <c r="CL171" s="85"/>
      <c r="CT171" s="86"/>
      <c r="CU171" s="86"/>
      <c r="CV171" s="86"/>
      <c r="CW171" s="86"/>
      <c r="CX171" s="86"/>
      <c r="CY171" s="86"/>
      <c r="CZ171" s="86"/>
      <c r="DA171" s="86"/>
      <c r="DB171" s="86"/>
      <c r="DC171" s="86"/>
      <c r="DD171" s="86"/>
      <c r="DE171" s="86"/>
      <c r="DF171" s="86"/>
      <c r="DG171" s="86"/>
      <c r="DH171" s="86"/>
      <c r="DI171" s="86"/>
      <c r="DJ171" s="86"/>
      <c r="DK171" s="86"/>
      <c r="DL171" s="86"/>
      <c r="DM171" s="86"/>
    </row>
    <row r="172" spans="1:117" ht="15.75" customHeight="1">
      <c r="F172" s="85"/>
      <c r="L172" s="87"/>
      <c r="M172" s="87"/>
      <c r="O172" s="87"/>
      <c r="V172" s="88"/>
      <c r="AI172" s="89"/>
      <c r="AK172" s="90"/>
      <c r="BM172" s="85"/>
      <c r="BN172" s="91"/>
      <c r="CL172" s="85"/>
      <c r="CT172" s="86"/>
      <c r="CU172" s="86"/>
      <c r="CV172" s="86"/>
      <c r="CW172" s="86"/>
      <c r="CX172" s="86"/>
      <c r="CY172" s="86"/>
      <c r="CZ172" s="86"/>
      <c r="DA172" s="86"/>
      <c r="DB172" s="86"/>
      <c r="DC172" s="86"/>
      <c r="DD172" s="86"/>
      <c r="DE172" s="86"/>
      <c r="DF172" s="86"/>
      <c r="DG172" s="86"/>
      <c r="DH172" s="86"/>
      <c r="DI172" s="86"/>
      <c r="DJ172" s="86"/>
      <c r="DK172" s="86"/>
      <c r="DL172" s="86"/>
      <c r="DM172" s="86"/>
    </row>
    <row r="173" spans="1:117" ht="15.75" customHeight="1">
      <c r="F173" s="85"/>
      <c r="L173" s="87"/>
      <c r="M173" s="87"/>
      <c r="O173" s="87"/>
      <c r="V173" s="88"/>
      <c r="AI173" s="89"/>
      <c r="AK173" s="90"/>
      <c r="BM173" s="85"/>
      <c r="BN173" s="91"/>
      <c r="CL173" s="85"/>
      <c r="CT173" s="86"/>
      <c r="CU173" s="86"/>
      <c r="CV173" s="86"/>
      <c r="CW173" s="86"/>
      <c r="CX173" s="86"/>
      <c r="CY173" s="86"/>
      <c r="CZ173" s="86"/>
      <c r="DA173" s="86"/>
      <c r="DB173" s="86"/>
      <c r="DC173" s="86"/>
      <c r="DD173" s="86"/>
      <c r="DE173" s="86"/>
      <c r="DF173" s="86"/>
      <c r="DG173" s="86"/>
      <c r="DH173" s="86"/>
      <c r="DI173" s="86"/>
      <c r="DJ173" s="86"/>
      <c r="DK173" s="86"/>
      <c r="DL173" s="86"/>
      <c r="DM173" s="86"/>
    </row>
    <row r="174" spans="1:117" ht="15.75" customHeight="1">
      <c r="F174" s="85"/>
      <c r="L174" s="87"/>
      <c r="M174" s="87"/>
      <c r="O174" s="87"/>
      <c r="V174" s="88"/>
      <c r="AI174" s="89"/>
      <c r="AK174" s="90"/>
      <c r="BM174" s="85"/>
      <c r="BN174" s="91"/>
      <c r="CL174" s="85"/>
      <c r="CT174" s="86"/>
      <c r="CU174" s="86"/>
      <c r="CV174" s="86"/>
      <c r="CW174" s="86"/>
      <c r="CX174" s="86"/>
      <c r="CY174" s="86"/>
      <c r="CZ174" s="86"/>
      <c r="DA174" s="86"/>
      <c r="DB174" s="86"/>
      <c r="DC174" s="86"/>
      <c r="DD174" s="86"/>
      <c r="DE174" s="86"/>
      <c r="DF174" s="86"/>
      <c r="DG174" s="86"/>
      <c r="DH174" s="86"/>
      <c r="DI174" s="86"/>
      <c r="DJ174" s="86"/>
      <c r="DK174" s="86"/>
      <c r="DL174" s="86"/>
      <c r="DM174" s="86"/>
    </row>
    <row r="175" spans="1:117" ht="15.75" customHeight="1">
      <c r="F175" s="85"/>
      <c r="L175" s="87"/>
      <c r="M175" s="87"/>
      <c r="O175" s="87"/>
      <c r="V175" s="88"/>
      <c r="AI175" s="89"/>
      <c r="AK175" s="90"/>
      <c r="BM175" s="85"/>
      <c r="BN175" s="91"/>
      <c r="CL175" s="85"/>
      <c r="CT175" s="86"/>
      <c r="CU175" s="86"/>
      <c r="CV175" s="86"/>
      <c r="CW175" s="86"/>
      <c r="CX175" s="86"/>
      <c r="CY175" s="86"/>
      <c r="CZ175" s="86"/>
      <c r="DA175" s="86"/>
      <c r="DB175" s="86"/>
      <c r="DC175" s="86"/>
      <c r="DD175" s="86"/>
      <c r="DE175" s="86"/>
      <c r="DF175" s="86"/>
      <c r="DG175" s="86"/>
      <c r="DH175" s="86"/>
      <c r="DI175" s="86"/>
      <c r="DJ175" s="86"/>
      <c r="DK175" s="86"/>
      <c r="DL175" s="86"/>
      <c r="DM175" s="86"/>
    </row>
    <row r="176" spans="1:117" ht="15.75" customHeight="1">
      <c r="F176" s="85"/>
      <c r="L176" s="87"/>
      <c r="M176" s="87"/>
      <c r="O176" s="87"/>
      <c r="V176" s="88"/>
      <c r="AI176" s="89"/>
      <c r="AK176" s="90"/>
      <c r="BM176" s="85"/>
      <c r="BN176" s="91"/>
      <c r="CL176" s="85"/>
      <c r="CT176" s="86"/>
      <c r="CU176" s="86"/>
      <c r="CV176" s="86"/>
      <c r="CW176" s="86"/>
      <c r="CX176" s="86"/>
      <c r="CY176" s="86"/>
      <c r="CZ176" s="86"/>
      <c r="DA176" s="86"/>
      <c r="DB176" s="86"/>
      <c r="DC176" s="86"/>
      <c r="DD176" s="86"/>
      <c r="DE176" s="86"/>
      <c r="DF176" s="86"/>
      <c r="DG176" s="86"/>
      <c r="DH176" s="86"/>
      <c r="DI176" s="86"/>
      <c r="DJ176" s="86"/>
      <c r="DK176" s="86"/>
      <c r="DL176" s="86"/>
      <c r="DM176" s="86"/>
    </row>
    <row r="177" spans="6:117" ht="15.75" customHeight="1">
      <c r="F177" s="85"/>
      <c r="L177" s="87"/>
      <c r="M177" s="87"/>
      <c r="O177" s="87"/>
      <c r="V177" s="88"/>
      <c r="AI177" s="89"/>
      <c r="AK177" s="90"/>
      <c r="BM177" s="85"/>
      <c r="BN177" s="91"/>
      <c r="CL177" s="85"/>
      <c r="CT177" s="86"/>
      <c r="CU177" s="86"/>
      <c r="CV177" s="86"/>
      <c r="CW177" s="86"/>
      <c r="CX177" s="86"/>
      <c r="CY177" s="86"/>
      <c r="CZ177" s="86"/>
      <c r="DA177" s="86"/>
      <c r="DB177" s="86"/>
      <c r="DC177" s="86"/>
      <c r="DD177" s="86"/>
      <c r="DE177" s="86"/>
      <c r="DF177" s="86"/>
      <c r="DG177" s="86"/>
      <c r="DH177" s="86"/>
      <c r="DI177" s="86"/>
      <c r="DJ177" s="86"/>
      <c r="DK177" s="86"/>
      <c r="DL177" s="86"/>
      <c r="DM177" s="86"/>
    </row>
    <row r="178" spans="6:117" ht="15.75" customHeight="1">
      <c r="F178" s="85"/>
      <c r="L178" s="87"/>
      <c r="M178" s="87"/>
      <c r="O178" s="87"/>
      <c r="V178" s="88"/>
      <c r="AI178" s="89"/>
      <c r="AK178" s="90"/>
      <c r="BM178" s="85"/>
      <c r="BN178" s="91"/>
      <c r="CL178" s="85"/>
      <c r="CT178" s="86"/>
      <c r="CU178" s="86"/>
      <c r="CV178" s="86"/>
      <c r="CW178" s="86"/>
      <c r="CX178" s="86"/>
      <c r="CY178" s="86"/>
      <c r="CZ178" s="86"/>
      <c r="DA178" s="86"/>
      <c r="DB178" s="86"/>
      <c r="DC178" s="86"/>
      <c r="DD178" s="86"/>
      <c r="DE178" s="86"/>
      <c r="DF178" s="86"/>
      <c r="DG178" s="86"/>
      <c r="DH178" s="86"/>
      <c r="DI178" s="86"/>
      <c r="DJ178" s="86"/>
      <c r="DK178" s="86"/>
      <c r="DL178" s="86"/>
      <c r="DM178" s="86"/>
    </row>
    <row r="179" spans="6:117" ht="15.75" customHeight="1">
      <c r="F179" s="85"/>
      <c r="L179" s="87"/>
      <c r="M179" s="87"/>
      <c r="O179" s="87"/>
      <c r="V179" s="88"/>
      <c r="AI179" s="89"/>
      <c r="AK179" s="90"/>
      <c r="BM179" s="85"/>
      <c r="BN179" s="91"/>
      <c r="CL179" s="85"/>
      <c r="CT179" s="86"/>
      <c r="CU179" s="86"/>
      <c r="CV179" s="86"/>
      <c r="CW179" s="86"/>
      <c r="CX179" s="86"/>
      <c r="CY179" s="86"/>
      <c r="CZ179" s="86"/>
      <c r="DA179" s="86"/>
      <c r="DB179" s="86"/>
      <c r="DC179" s="86"/>
      <c r="DD179" s="86"/>
      <c r="DE179" s="86"/>
      <c r="DF179" s="86"/>
      <c r="DG179" s="86"/>
      <c r="DH179" s="86"/>
      <c r="DI179" s="86"/>
      <c r="DJ179" s="86"/>
      <c r="DK179" s="86"/>
      <c r="DL179" s="86"/>
      <c r="DM179" s="86"/>
    </row>
    <row r="180" spans="6:117" ht="15.75" customHeight="1">
      <c r="F180" s="85"/>
      <c r="L180" s="87"/>
      <c r="M180" s="87"/>
      <c r="O180" s="87"/>
      <c r="V180" s="88"/>
      <c r="AI180" s="89"/>
      <c r="AK180" s="90"/>
      <c r="BM180" s="85"/>
      <c r="BN180" s="91"/>
      <c r="CL180" s="85"/>
      <c r="CT180" s="86"/>
      <c r="CU180" s="86"/>
      <c r="CV180" s="86"/>
      <c r="CW180" s="86"/>
      <c r="CX180" s="86"/>
      <c r="CY180" s="86"/>
      <c r="CZ180" s="86"/>
      <c r="DA180" s="86"/>
      <c r="DB180" s="86"/>
      <c r="DC180" s="86"/>
      <c r="DD180" s="86"/>
      <c r="DE180" s="86"/>
      <c r="DF180" s="86"/>
      <c r="DG180" s="86"/>
      <c r="DH180" s="86"/>
      <c r="DI180" s="86"/>
      <c r="DJ180" s="86"/>
      <c r="DK180" s="86"/>
      <c r="DL180" s="86"/>
      <c r="DM180" s="86"/>
    </row>
    <row r="181" spans="6:117" ht="15.75" customHeight="1">
      <c r="F181" s="85"/>
      <c r="L181" s="87"/>
      <c r="M181" s="87"/>
      <c r="O181" s="87"/>
      <c r="V181" s="88"/>
      <c r="AI181" s="89"/>
      <c r="AK181" s="90"/>
      <c r="BM181" s="85"/>
      <c r="BN181" s="91"/>
      <c r="CL181" s="85"/>
      <c r="CT181" s="86"/>
      <c r="CU181" s="86"/>
      <c r="CV181" s="86"/>
      <c r="CW181" s="86"/>
      <c r="CX181" s="86"/>
      <c r="CY181" s="86"/>
      <c r="CZ181" s="86"/>
      <c r="DA181" s="86"/>
      <c r="DB181" s="86"/>
      <c r="DC181" s="86"/>
      <c r="DD181" s="86"/>
      <c r="DE181" s="86"/>
      <c r="DF181" s="86"/>
      <c r="DG181" s="86"/>
      <c r="DH181" s="86"/>
      <c r="DI181" s="86"/>
      <c r="DJ181" s="86"/>
      <c r="DK181" s="86"/>
      <c r="DL181" s="86"/>
      <c r="DM181" s="86"/>
    </row>
    <row r="182" spans="6:117" ht="15.75" customHeight="1">
      <c r="F182" s="85"/>
      <c r="L182" s="87"/>
      <c r="M182" s="87"/>
      <c r="O182" s="87"/>
      <c r="V182" s="88"/>
      <c r="AI182" s="89"/>
      <c r="AK182" s="90"/>
      <c r="BM182" s="85"/>
      <c r="BN182" s="91"/>
      <c r="CL182" s="85"/>
      <c r="CT182" s="86"/>
      <c r="CU182" s="86"/>
      <c r="CV182" s="86"/>
      <c r="CW182" s="86"/>
      <c r="CX182" s="86"/>
      <c r="CY182" s="86"/>
      <c r="CZ182" s="86"/>
      <c r="DA182" s="86"/>
      <c r="DB182" s="86"/>
      <c r="DC182" s="86"/>
      <c r="DD182" s="86"/>
      <c r="DE182" s="86"/>
      <c r="DF182" s="86"/>
      <c r="DG182" s="86"/>
      <c r="DH182" s="86"/>
      <c r="DI182" s="86"/>
      <c r="DJ182" s="86"/>
      <c r="DK182" s="86"/>
      <c r="DL182" s="86"/>
      <c r="DM182" s="86"/>
    </row>
    <row r="183" spans="6:117" ht="15.75" customHeight="1">
      <c r="F183" s="85"/>
      <c r="L183" s="87"/>
      <c r="M183" s="87"/>
      <c r="O183" s="87"/>
      <c r="V183" s="88"/>
      <c r="AI183" s="89"/>
      <c r="AK183" s="90"/>
      <c r="BM183" s="85"/>
      <c r="BN183" s="91"/>
      <c r="CL183" s="85"/>
      <c r="CT183" s="86"/>
      <c r="CU183" s="86"/>
      <c r="CV183" s="86"/>
      <c r="CW183" s="86"/>
      <c r="CX183" s="86"/>
      <c r="CY183" s="86"/>
      <c r="CZ183" s="86"/>
      <c r="DA183" s="86"/>
      <c r="DB183" s="86"/>
      <c r="DC183" s="86"/>
      <c r="DD183" s="86"/>
      <c r="DE183" s="86"/>
      <c r="DF183" s="86"/>
      <c r="DG183" s="86"/>
      <c r="DH183" s="86"/>
      <c r="DI183" s="86"/>
      <c r="DJ183" s="86"/>
      <c r="DK183" s="86"/>
      <c r="DL183" s="86"/>
      <c r="DM183" s="86"/>
    </row>
    <row r="184" spans="6:117" ht="15.75" customHeight="1">
      <c r="F184" s="85"/>
      <c r="L184" s="87"/>
      <c r="M184" s="87"/>
      <c r="O184" s="87"/>
      <c r="V184" s="88"/>
      <c r="AI184" s="89"/>
      <c r="AK184" s="90"/>
      <c r="BM184" s="85"/>
      <c r="BN184" s="91"/>
      <c r="CL184" s="85"/>
      <c r="CT184" s="86"/>
      <c r="CU184" s="86"/>
      <c r="CV184" s="86"/>
      <c r="CW184" s="86"/>
      <c r="CX184" s="86"/>
      <c r="CY184" s="86"/>
      <c r="CZ184" s="86"/>
      <c r="DA184" s="86"/>
      <c r="DB184" s="86"/>
      <c r="DC184" s="86"/>
      <c r="DD184" s="86"/>
      <c r="DE184" s="86"/>
      <c r="DF184" s="86"/>
      <c r="DG184" s="86"/>
      <c r="DH184" s="86"/>
      <c r="DI184" s="86"/>
      <c r="DJ184" s="86"/>
      <c r="DK184" s="86"/>
      <c r="DL184" s="86"/>
      <c r="DM184" s="86"/>
    </row>
    <row r="185" spans="6:117" ht="15.75" customHeight="1">
      <c r="F185" s="85"/>
      <c r="L185" s="87"/>
      <c r="M185" s="87"/>
      <c r="O185" s="87"/>
      <c r="V185" s="88"/>
      <c r="AI185" s="89"/>
      <c r="AK185" s="90"/>
      <c r="BM185" s="85"/>
      <c r="BN185" s="91"/>
      <c r="CL185" s="85"/>
      <c r="CT185" s="86"/>
      <c r="CU185" s="86"/>
      <c r="CV185" s="86"/>
      <c r="CW185" s="86"/>
      <c r="CX185" s="86"/>
      <c r="CY185" s="86"/>
      <c r="CZ185" s="86"/>
      <c r="DA185" s="86"/>
      <c r="DB185" s="86"/>
      <c r="DC185" s="86"/>
      <c r="DD185" s="86"/>
      <c r="DE185" s="86"/>
      <c r="DF185" s="86"/>
      <c r="DG185" s="86"/>
      <c r="DH185" s="86"/>
      <c r="DI185" s="86"/>
      <c r="DJ185" s="86"/>
      <c r="DK185" s="86"/>
      <c r="DL185" s="86"/>
      <c r="DM185" s="86"/>
    </row>
    <row r="186" spans="6:117" ht="15.75" customHeight="1">
      <c r="F186" s="85"/>
      <c r="L186" s="87"/>
      <c r="M186" s="87"/>
      <c r="O186" s="87"/>
      <c r="V186" s="88"/>
      <c r="AI186" s="89"/>
      <c r="AK186" s="90"/>
      <c r="BM186" s="85"/>
      <c r="BN186" s="91"/>
      <c r="CL186" s="85"/>
      <c r="CT186" s="86"/>
      <c r="CU186" s="86"/>
      <c r="CV186" s="86"/>
      <c r="CW186" s="86"/>
      <c r="CX186" s="86"/>
      <c r="CY186" s="86"/>
      <c r="CZ186" s="86"/>
      <c r="DA186" s="86"/>
      <c r="DB186" s="86"/>
      <c r="DC186" s="86"/>
      <c r="DD186" s="86"/>
      <c r="DE186" s="86"/>
      <c r="DF186" s="86"/>
      <c r="DG186" s="86"/>
      <c r="DH186" s="86"/>
      <c r="DI186" s="86"/>
      <c r="DJ186" s="86"/>
      <c r="DK186" s="86"/>
      <c r="DL186" s="86"/>
      <c r="DM186" s="86"/>
    </row>
    <row r="187" spans="6:117" ht="15.75" customHeight="1">
      <c r="F187" s="85"/>
      <c r="L187" s="87"/>
      <c r="M187" s="87"/>
      <c r="O187" s="87"/>
      <c r="V187" s="88"/>
      <c r="AI187" s="89"/>
      <c r="AK187" s="90"/>
      <c r="BM187" s="85"/>
      <c r="BN187" s="91"/>
      <c r="CL187" s="85"/>
      <c r="CT187" s="86"/>
      <c r="CU187" s="86"/>
      <c r="CV187" s="86"/>
      <c r="CW187" s="86"/>
      <c r="CX187" s="86"/>
      <c r="CY187" s="86"/>
      <c r="CZ187" s="86"/>
      <c r="DA187" s="86"/>
      <c r="DB187" s="86"/>
      <c r="DC187" s="86"/>
      <c r="DD187" s="86"/>
      <c r="DE187" s="86"/>
      <c r="DF187" s="86"/>
      <c r="DG187" s="86"/>
      <c r="DH187" s="86"/>
      <c r="DI187" s="86"/>
      <c r="DJ187" s="86"/>
      <c r="DK187" s="86"/>
      <c r="DL187" s="86"/>
      <c r="DM187" s="86"/>
    </row>
    <row r="188" spans="6:117" ht="15.75" customHeight="1">
      <c r="F188" s="85"/>
      <c r="L188" s="87"/>
      <c r="M188" s="87"/>
      <c r="O188" s="87"/>
      <c r="V188" s="88"/>
      <c r="AI188" s="89"/>
      <c r="AK188" s="90"/>
      <c r="BM188" s="85"/>
      <c r="BN188" s="91"/>
      <c r="CL188" s="85"/>
      <c r="CT188" s="86"/>
      <c r="CU188" s="86"/>
      <c r="CV188" s="86"/>
      <c r="CW188" s="86"/>
      <c r="CX188" s="86"/>
      <c r="CY188" s="86"/>
      <c r="CZ188" s="86"/>
      <c r="DA188" s="86"/>
      <c r="DB188" s="86"/>
      <c r="DC188" s="86"/>
      <c r="DD188" s="86"/>
      <c r="DE188" s="86"/>
      <c r="DF188" s="86"/>
      <c r="DG188" s="86"/>
      <c r="DH188" s="86"/>
      <c r="DI188" s="86"/>
      <c r="DJ188" s="86"/>
      <c r="DK188" s="86"/>
      <c r="DL188" s="86"/>
      <c r="DM188" s="86"/>
    </row>
    <row r="189" spans="6:117" ht="15.75" customHeight="1">
      <c r="F189" s="85"/>
      <c r="L189" s="87"/>
      <c r="M189" s="87"/>
      <c r="O189" s="87"/>
      <c r="V189" s="88"/>
      <c r="AI189" s="89"/>
      <c r="AK189" s="90"/>
      <c r="BM189" s="85"/>
      <c r="BN189" s="91"/>
      <c r="CL189" s="85"/>
      <c r="CT189" s="86"/>
      <c r="CU189" s="86"/>
      <c r="CV189" s="86"/>
      <c r="CW189" s="86"/>
      <c r="CX189" s="86"/>
      <c r="CY189" s="86"/>
      <c r="CZ189" s="86"/>
      <c r="DA189" s="86"/>
      <c r="DB189" s="86"/>
      <c r="DC189" s="86"/>
      <c r="DD189" s="86"/>
      <c r="DE189" s="86"/>
      <c r="DF189" s="86"/>
      <c r="DG189" s="86"/>
      <c r="DH189" s="86"/>
      <c r="DI189" s="86"/>
      <c r="DJ189" s="86"/>
      <c r="DK189" s="86"/>
      <c r="DL189" s="86"/>
      <c r="DM189" s="86"/>
    </row>
    <row r="190" spans="6:117" ht="15.75" customHeight="1">
      <c r="F190" s="85"/>
      <c r="L190" s="87"/>
      <c r="M190" s="87"/>
      <c r="O190" s="87"/>
      <c r="V190" s="88"/>
      <c r="AI190" s="89"/>
      <c r="AK190" s="90"/>
      <c r="BM190" s="85"/>
      <c r="BN190" s="91"/>
      <c r="CL190" s="85"/>
      <c r="CT190" s="86"/>
      <c r="CU190" s="86"/>
      <c r="CV190" s="86"/>
      <c r="CW190" s="86"/>
      <c r="CX190" s="86"/>
      <c r="CY190" s="86"/>
      <c r="CZ190" s="86"/>
      <c r="DA190" s="86"/>
      <c r="DB190" s="86"/>
      <c r="DC190" s="86"/>
      <c r="DD190" s="86"/>
      <c r="DE190" s="86"/>
      <c r="DF190" s="86"/>
      <c r="DG190" s="86"/>
      <c r="DH190" s="86"/>
      <c r="DI190" s="86"/>
      <c r="DJ190" s="86"/>
      <c r="DK190" s="86"/>
      <c r="DL190" s="86"/>
      <c r="DM190" s="86"/>
    </row>
    <row r="191" spans="6:117" ht="15.75" customHeight="1">
      <c r="F191" s="85"/>
      <c r="L191" s="87"/>
      <c r="M191" s="87"/>
      <c r="O191" s="87"/>
      <c r="V191" s="88"/>
      <c r="AI191" s="89"/>
      <c r="AK191" s="90"/>
      <c r="BM191" s="85"/>
      <c r="BN191" s="91"/>
      <c r="CL191" s="85"/>
      <c r="CT191" s="86"/>
      <c r="CU191" s="86"/>
      <c r="CV191" s="86"/>
      <c r="CW191" s="86"/>
      <c r="CX191" s="86"/>
      <c r="CY191" s="86"/>
      <c r="CZ191" s="86"/>
      <c r="DA191" s="86"/>
      <c r="DB191" s="86"/>
      <c r="DC191" s="86"/>
      <c r="DD191" s="86"/>
      <c r="DE191" s="86"/>
      <c r="DF191" s="86"/>
      <c r="DG191" s="86"/>
      <c r="DH191" s="86"/>
      <c r="DI191" s="86"/>
      <c r="DJ191" s="86"/>
      <c r="DK191" s="86"/>
      <c r="DL191" s="86"/>
      <c r="DM191" s="86"/>
    </row>
    <row r="192" spans="6:117" ht="15.75" customHeight="1">
      <c r="F192" s="85"/>
      <c r="L192" s="87"/>
      <c r="M192" s="87"/>
      <c r="O192" s="87"/>
      <c r="V192" s="88"/>
      <c r="AI192" s="89"/>
      <c r="AK192" s="90"/>
      <c r="BM192" s="85"/>
      <c r="BN192" s="91"/>
      <c r="CL192" s="85"/>
      <c r="CT192" s="86"/>
      <c r="CU192" s="86"/>
      <c r="CV192" s="86"/>
      <c r="CW192" s="86"/>
      <c r="CX192" s="86"/>
      <c r="CY192" s="86"/>
      <c r="CZ192" s="86"/>
      <c r="DA192" s="86"/>
      <c r="DB192" s="86"/>
      <c r="DC192" s="86"/>
      <c r="DD192" s="86"/>
      <c r="DE192" s="86"/>
      <c r="DF192" s="86"/>
      <c r="DG192" s="86"/>
      <c r="DH192" s="86"/>
      <c r="DI192" s="86"/>
      <c r="DJ192" s="86"/>
      <c r="DK192" s="86"/>
      <c r="DL192" s="86"/>
      <c r="DM192" s="86"/>
    </row>
    <row r="193" spans="6:117" ht="15.75" customHeight="1">
      <c r="F193" s="85"/>
      <c r="L193" s="87"/>
      <c r="M193" s="87"/>
      <c r="O193" s="87"/>
      <c r="V193" s="88"/>
      <c r="AI193" s="89"/>
      <c r="AK193" s="90"/>
      <c r="BM193" s="85"/>
      <c r="BN193" s="91"/>
      <c r="CL193" s="85"/>
      <c r="CT193" s="86"/>
      <c r="CU193" s="86"/>
      <c r="CV193" s="86"/>
      <c r="CW193" s="86"/>
      <c r="CX193" s="86"/>
      <c r="CY193" s="86"/>
      <c r="CZ193" s="86"/>
      <c r="DA193" s="86"/>
      <c r="DB193" s="86"/>
      <c r="DC193" s="86"/>
      <c r="DD193" s="86"/>
      <c r="DE193" s="86"/>
      <c r="DF193" s="86"/>
      <c r="DG193" s="86"/>
      <c r="DH193" s="86"/>
      <c r="DI193" s="86"/>
      <c r="DJ193" s="86"/>
      <c r="DK193" s="86"/>
      <c r="DL193" s="86"/>
      <c r="DM193" s="86"/>
    </row>
    <row r="194" spans="6:117" ht="15.75" customHeight="1">
      <c r="F194" s="85"/>
      <c r="L194" s="87"/>
      <c r="M194" s="87"/>
      <c r="O194" s="87"/>
      <c r="V194" s="88"/>
      <c r="AI194" s="89"/>
      <c r="AK194" s="90"/>
      <c r="BM194" s="85"/>
      <c r="BN194" s="91"/>
      <c r="CL194" s="85"/>
      <c r="CT194" s="86"/>
      <c r="CU194" s="86"/>
      <c r="CV194" s="86"/>
      <c r="CW194" s="86"/>
      <c r="CX194" s="86"/>
      <c r="CY194" s="86"/>
      <c r="CZ194" s="86"/>
      <c r="DA194" s="86"/>
      <c r="DB194" s="86"/>
      <c r="DC194" s="86"/>
      <c r="DD194" s="86"/>
      <c r="DE194" s="86"/>
      <c r="DF194" s="86"/>
      <c r="DG194" s="86"/>
      <c r="DH194" s="86"/>
      <c r="DI194" s="86"/>
      <c r="DJ194" s="86"/>
      <c r="DK194" s="86"/>
      <c r="DL194" s="86"/>
      <c r="DM194" s="86"/>
    </row>
    <row r="195" spans="6:117" ht="15.75" customHeight="1">
      <c r="F195" s="85"/>
      <c r="L195" s="87"/>
      <c r="M195" s="87"/>
      <c r="O195" s="87"/>
      <c r="V195" s="88"/>
      <c r="AI195" s="89"/>
      <c r="AK195" s="90"/>
      <c r="BM195" s="85"/>
      <c r="BN195" s="91"/>
      <c r="CL195" s="85"/>
      <c r="CT195" s="86"/>
      <c r="CU195" s="86"/>
      <c r="CV195" s="86"/>
      <c r="CW195" s="86"/>
      <c r="CX195" s="86"/>
      <c r="CY195" s="86"/>
      <c r="CZ195" s="86"/>
      <c r="DA195" s="86"/>
      <c r="DB195" s="86"/>
      <c r="DC195" s="86"/>
      <c r="DD195" s="86"/>
      <c r="DE195" s="86"/>
      <c r="DF195" s="86"/>
      <c r="DG195" s="86"/>
      <c r="DH195" s="86"/>
      <c r="DI195" s="86"/>
      <c r="DJ195" s="86"/>
      <c r="DK195" s="86"/>
      <c r="DL195" s="86"/>
      <c r="DM195" s="86"/>
    </row>
    <row r="196" spans="6:117" ht="15.75" customHeight="1">
      <c r="F196" s="85"/>
      <c r="L196" s="87"/>
      <c r="M196" s="87"/>
      <c r="O196" s="87"/>
      <c r="V196" s="88"/>
      <c r="AI196" s="89"/>
      <c r="AK196" s="90"/>
      <c r="BM196" s="85"/>
      <c r="BN196" s="91"/>
      <c r="CL196" s="85"/>
      <c r="CT196" s="86"/>
      <c r="CU196" s="86"/>
      <c r="CV196" s="86"/>
      <c r="CW196" s="86"/>
      <c r="CX196" s="86"/>
      <c r="CY196" s="86"/>
      <c r="CZ196" s="86"/>
      <c r="DA196" s="86"/>
      <c r="DB196" s="86"/>
      <c r="DC196" s="86"/>
      <c r="DD196" s="86"/>
      <c r="DE196" s="86"/>
      <c r="DF196" s="86"/>
      <c r="DG196" s="86"/>
      <c r="DH196" s="86"/>
      <c r="DI196" s="86"/>
      <c r="DJ196" s="86"/>
      <c r="DK196" s="86"/>
      <c r="DL196" s="86"/>
      <c r="DM196" s="86"/>
    </row>
    <row r="197" spans="6:117" ht="15.75" customHeight="1">
      <c r="F197" s="85"/>
      <c r="L197" s="87"/>
      <c r="M197" s="87"/>
      <c r="O197" s="87"/>
      <c r="V197" s="88"/>
      <c r="AI197" s="89"/>
      <c r="AK197" s="90"/>
      <c r="BM197" s="85"/>
      <c r="BN197" s="91"/>
      <c r="CL197" s="85"/>
      <c r="CT197" s="86"/>
      <c r="CU197" s="86"/>
      <c r="CV197" s="86"/>
      <c r="CW197" s="86"/>
      <c r="CX197" s="86"/>
      <c r="CY197" s="86"/>
      <c r="CZ197" s="86"/>
      <c r="DA197" s="86"/>
      <c r="DB197" s="86"/>
      <c r="DC197" s="86"/>
      <c r="DD197" s="86"/>
      <c r="DE197" s="86"/>
      <c r="DF197" s="86"/>
      <c r="DG197" s="86"/>
      <c r="DH197" s="86"/>
      <c r="DI197" s="86"/>
      <c r="DJ197" s="86"/>
      <c r="DK197" s="86"/>
      <c r="DL197" s="86"/>
      <c r="DM197" s="86"/>
    </row>
    <row r="198" spans="6:117" ht="15.75" customHeight="1">
      <c r="F198" s="85"/>
      <c r="L198" s="87"/>
      <c r="M198" s="87"/>
      <c r="O198" s="87"/>
      <c r="V198" s="88"/>
      <c r="AI198" s="89"/>
      <c r="AK198" s="90"/>
      <c r="BM198" s="85"/>
      <c r="BN198" s="91"/>
      <c r="CL198" s="85"/>
      <c r="CT198" s="86"/>
      <c r="CU198" s="86"/>
      <c r="CV198" s="86"/>
      <c r="CW198" s="86"/>
      <c r="CX198" s="86"/>
      <c r="CY198" s="86"/>
      <c r="CZ198" s="86"/>
      <c r="DA198" s="86"/>
      <c r="DB198" s="86"/>
      <c r="DC198" s="86"/>
      <c r="DD198" s="86"/>
      <c r="DE198" s="86"/>
      <c r="DF198" s="86"/>
      <c r="DG198" s="86"/>
      <c r="DH198" s="86"/>
      <c r="DI198" s="86"/>
      <c r="DJ198" s="86"/>
      <c r="DK198" s="86"/>
      <c r="DL198" s="86"/>
      <c r="DM198" s="86"/>
    </row>
    <row r="199" spans="6:117" ht="15.75" customHeight="1">
      <c r="F199" s="85"/>
      <c r="L199" s="87"/>
      <c r="M199" s="87"/>
      <c r="O199" s="87"/>
      <c r="V199" s="88"/>
      <c r="AI199" s="89"/>
      <c r="AK199" s="90"/>
      <c r="BM199" s="85"/>
      <c r="BN199" s="91"/>
      <c r="CL199" s="85"/>
      <c r="CT199" s="86"/>
      <c r="CU199" s="86"/>
      <c r="CV199" s="86"/>
      <c r="CW199" s="86"/>
      <c r="CX199" s="86"/>
      <c r="CY199" s="86"/>
      <c r="CZ199" s="86"/>
      <c r="DA199" s="86"/>
      <c r="DB199" s="86"/>
      <c r="DC199" s="86"/>
      <c r="DD199" s="86"/>
      <c r="DE199" s="86"/>
      <c r="DF199" s="86"/>
      <c r="DG199" s="86"/>
      <c r="DH199" s="86"/>
      <c r="DI199" s="86"/>
      <c r="DJ199" s="86"/>
      <c r="DK199" s="86"/>
      <c r="DL199" s="86"/>
      <c r="DM199" s="86"/>
    </row>
    <row r="200" spans="6:117" ht="15.75" customHeight="1">
      <c r="F200" s="85"/>
      <c r="L200" s="87"/>
      <c r="M200" s="87"/>
      <c r="O200" s="87"/>
      <c r="V200" s="88"/>
      <c r="AI200" s="89"/>
      <c r="AK200" s="90"/>
      <c r="BM200" s="85"/>
      <c r="BN200" s="91"/>
      <c r="CL200" s="85"/>
      <c r="CT200" s="86"/>
      <c r="CU200" s="86"/>
      <c r="CV200" s="86"/>
      <c r="CW200" s="86"/>
      <c r="CX200" s="86"/>
      <c r="CY200" s="86"/>
      <c r="CZ200" s="86"/>
      <c r="DA200" s="86"/>
      <c r="DB200" s="86"/>
      <c r="DC200" s="86"/>
      <c r="DD200" s="86"/>
      <c r="DE200" s="86"/>
      <c r="DF200" s="86"/>
      <c r="DG200" s="86"/>
      <c r="DH200" s="86"/>
      <c r="DI200" s="86"/>
      <c r="DJ200" s="86"/>
      <c r="DK200" s="86"/>
      <c r="DL200" s="86"/>
      <c r="DM200" s="86"/>
    </row>
    <row r="201" spans="6:117" ht="15.75" customHeight="1">
      <c r="F201" s="85"/>
      <c r="L201" s="87"/>
      <c r="M201" s="87"/>
      <c r="O201" s="87"/>
      <c r="V201" s="88"/>
      <c r="AI201" s="89"/>
      <c r="AK201" s="90"/>
      <c r="BM201" s="85"/>
      <c r="BN201" s="91"/>
      <c r="CL201" s="85"/>
      <c r="CT201" s="86"/>
      <c r="CU201" s="86"/>
      <c r="CV201" s="86"/>
      <c r="CW201" s="86"/>
      <c r="CX201" s="86"/>
      <c r="CY201" s="86"/>
      <c r="CZ201" s="86"/>
      <c r="DA201" s="86"/>
      <c r="DB201" s="86"/>
      <c r="DC201" s="86"/>
      <c r="DD201" s="86"/>
      <c r="DE201" s="86"/>
      <c r="DF201" s="86"/>
      <c r="DG201" s="86"/>
      <c r="DH201" s="86"/>
      <c r="DI201" s="86"/>
      <c r="DJ201" s="86"/>
      <c r="DK201" s="86"/>
      <c r="DL201" s="86"/>
      <c r="DM201" s="86"/>
    </row>
    <row r="202" spans="6:117" ht="15.75" customHeight="1">
      <c r="F202" s="85"/>
      <c r="L202" s="87"/>
      <c r="M202" s="87"/>
      <c r="O202" s="87"/>
      <c r="V202" s="88"/>
      <c r="AI202" s="89"/>
      <c r="AK202" s="90"/>
      <c r="BM202" s="85"/>
      <c r="BN202" s="91"/>
      <c r="CL202" s="85"/>
      <c r="CT202" s="86"/>
      <c r="CU202" s="86"/>
      <c r="CV202" s="86"/>
      <c r="CW202" s="86"/>
      <c r="CX202" s="86"/>
      <c r="CY202" s="86"/>
      <c r="CZ202" s="86"/>
      <c r="DA202" s="86"/>
      <c r="DB202" s="86"/>
      <c r="DC202" s="86"/>
      <c r="DD202" s="86"/>
      <c r="DE202" s="86"/>
      <c r="DF202" s="86"/>
      <c r="DG202" s="86"/>
      <c r="DH202" s="86"/>
      <c r="DI202" s="86"/>
      <c r="DJ202" s="86"/>
      <c r="DK202" s="86"/>
      <c r="DL202" s="86"/>
      <c r="DM202" s="86"/>
    </row>
    <row r="203" spans="6:117" ht="15.75" customHeight="1">
      <c r="F203" s="85"/>
      <c r="L203" s="87"/>
      <c r="M203" s="87"/>
      <c r="O203" s="87"/>
      <c r="V203" s="88"/>
      <c r="AI203" s="89"/>
      <c r="AK203" s="90"/>
      <c r="BM203" s="85"/>
      <c r="BN203" s="91"/>
      <c r="CL203" s="85"/>
      <c r="CT203" s="86"/>
      <c r="CU203" s="86"/>
      <c r="CV203" s="86"/>
      <c r="CW203" s="86"/>
      <c r="CX203" s="86"/>
      <c r="CY203" s="86"/>
      <c r="CZ203" s="86"/>
      <c r="DA203" s="86"/>
      <c r="DB203" s="86"/>
      <c r="DC203" s="86"/>
      <c r="DD203" s="86"/>
      <c r="DE203" s="86"/>
      <c r="DF203" s="86"/>
      <c r="DG203" s="86"/>
      <c r="DH203" s="86"/>
      <c r="DI203" s="86"/>
      <c r="DJ203" s="86"/>
      <c r="DK203" s="86"/>
      <c r="DL203" s="86"/>
      <c r="DM203" s="86"/>
    </row>
    <row r="204" spans="6:117" ht="15.75" customHeight="1">
      <c r="F204" s="85"/>
      <c r="L204" s="87"/>
      <c r="M204" s="87"/>
      <c r="O204" s="87"/>
      <c r="V204" s="88"/>
      <c r="AI204" s="89"/>
      <c r="AK204" s="90"/>
      <c r="BM204" s="85"/>
      <c r="BN204" s="91"/>
      <c r="CL204" s="85"/>
      <c r="CT204" s="86"/>
      <c r="CU204" s="86"/>
      <c r="CV204" s="86"/>
      <c r="CW204" s="86"/>
      <c r="CX204" s="86"/>
      <c r="CY204" s="86"/>
      <c r="CZ204" s="86"/>
      <c r="DA204" s="86"/>
      <c r="DB204" s="86"/>
      <c r="DC204" s="86"/>
      <c r="DD204" s="86"/>
      <c r="DE204" s="86"/>
      <c r="DF204" s="86"/>
      <c r="DG204" s="86"/>
      <c r="DH204" s="86"/>
      <c r="DI204" s="86"/>
      <c r="DJ204" s="86"/>
      <c r="DK204" s="86"/>
      <c r="DL204" s="86"/>
      <c r="DM204" s="86"/>
    </row>
    <row r="205" spans="6:117" ht="15.75" customHeight="1">
      <c r="F205" s="85"/>
      <c r="L205" s="87"/>
      <c r="M205" s="87"/>
      <c r="O205" s="87"/>
      <c r="V205" s="88"/>
      <c r="AI205" s="89"/>
      <c r="AK205" s="90"/>
      <c r="BM205" s="85"/>
      <c r="BN205" s="91"/>
      <c r="CL205" s="85"/>
      <c r="CT205" s="86"/>
      <c r="CU205" s="86"/>
      <c r="CV205" s="86"/>
      <c r="CW205" s="86"/>
      <c r="CX205" s="86"/>
      <c r="CY205" s="86"/>
      <c r="CZ205" s="86"/>
      <c r="DA205" s="86"/>
      <c r="DB205" s="86"/>
      <c r="DC205" s="86"/>
      <c r="DD205" s="86"/>
      <c r="DE205" s="86"/>
      <c r="DF205" s="86"/>
      <c r="DG205" s="86"/>
      <c r="DH205" s="86"/>
      <c r="DI205" s="86"/>
      <c r="DJ205" s="86"/>
      <c r="DK205" s="86"/>
      <c r="DL205" s="86"/>
      <c r="DM205" s="86"/>
    </row>
    <row r="206" spans="6:117" ht="15.75" customHeight="1">
      <c r="F206" s="85"/>
      <c r="L206" s="87"/>
      <c r="M206" s="87"/>
      <c r="O206" s="87"/>
      <c r="V206" s="88"/>
      <c r="AI206" s="89"/>
      <c r="AK206" s="90"/>
      <c r="BM206" s="85"/>
      <c r="BN206" s="91"/>
      <c r="CL206" s="85"/>
      <c r="CT206" s="86"/>
      <c r="CU206" s="86"/>
      <c r="CV206" s="86"/>
      <c r="CW206" s="86"/>
      <c r="CX206" s="86"/>
      <c r="CY206" s="86"/>
      <c r="CZ206" s="86"/>
      <c r="DA206" s="86"/>
      <c r="DB206" s="86"/>
      <c r="DC206" s="86"/>
      <c r="DD206" s="86"/>
      <c r="DE206" s="86"/>
      <c r="DF206" s="86"/>
      <c r="DG206" s="86"/>
      <c r="DH206" s="86"/>
      <c r="DI206" s="86"/>
      <c r="DJ206" s="86"/>
      <c r="DK206" s="86"/>
      <c r="DL206" s="86"/>
      <c r="DM206" s="86"/>
    </row>
    <row r="207" spans="6:117" ht="15.75" customHeight="1">
      <c r="F207" s="85"/>
      <c r="L207" s="87"/>
      <c r="M207" s="87"/>
      <c r="O207" s="87"/>
      <c r="V207" s="88"/>
      <c r="AI207" s="89"/>
      <c r="AK207" s="90"/>
      <c r="BM207" s="85"/>
      <c r="BN207" s="91"/>
      <c r="CL207" s="85"/>
      <c r="CT207" s="86"/>
      <c r="CU207" s="86"/>
      <c r="CV207" s="86"/>
      <c r="CW207" s="86"/>
      <c r="CX207" s="86"/>
      <c r="CY207" s="86"/>
      <c r="CZ207" s="86"/>
      <c r="DA207" s="86"/>
      <c r="DB207" s="86"/>
      <c r="DC207" s="86"/>
      <c r="DD207" s="86"/>
      <c r="DE207" s="86"/>
      <c r="DF207" s="86"/>
      <c r="DG207" s="86"/>
      <c r="DH207" s="86"/>
      <c r="DI207" s="86"/>
      <c r="DJ207" s="86"/>
      <c r="DK207" s="86"/>
      <c r="DL207" s="86"/>
      <c r="DM207" s="86"/>
    </row>
    <row r="208" spans="6:117" ht="15.75" customHeight="1">
      <c r="F208" s="85"/>
      <c r="L208" s="87"/>
      <c r="M208" s="87"/>
      <c r="O208" s="87"/>
      <c r="V208" s="88"/>
      <c r="AI208" s="89"/>
      <c r="AK208" s="90"/>
      <c r="BM208" s="85"/>
      <c r="BN208" s="91"/>
      <c r="CL208" s="85"/>
      <c r="CT208" s="86"/>
      <c r="CU208" s="86"/>
      <c r="CV208" s="86"/>
      <c r="CW208" s="86"/>
      <c r="CX208" s="86"/>
      <c r="CY208" s="86"/>
      <c r="CZ208" s="86"/>
      <c r="DA208" s="86"/>
      <c r="DB208" s="86"/>
      <c r="DC208" s="86"/>
      <c r="DD208" s="86"/>
      <c r="DE208" s="86"/>
      <c r="DF208" s="86"/>
      <c r="DG208" s="86"/>
      <c r="DH208" s="86"/>
      <c r="DI208" s="86"/>
      <c r="DJ208" s="86"/>
      <c r="DK208" s="86"/>
      <c r="DL208" s="86"/>
      <c r="DM208" s="86"/>
    </row>
    <row r="209" spans="6:117" ht="15.75" customHeight="1">
      <c r="F209" s="85"/>
      <c r="L209" s="87"/>
      <c r="M209" s="87"/>
      <c r="O209" s="87"/>
      <c r="V209" s="88"/>
      <c r="AI209" s="89"/>
      <c r="AK209" s="90"/>
      <c r="BM209" s="85"/>
      <c r="BN209" s="91"/>
      <c r="CL209" s="85"/>
      <c r="CT209" s="86"/>
      <c r="CU209" s="86"/>
      <c r="CV209" s="86"/>
      <c r="CW209" s="86"/>
      <c r="CX209" s="86"/>
      <c r="CY209" s="86"/>
      <c r="CZ209" s="86"/>
      <c r="DA209" s="86"/>
      <c r="DB209" s="86"/>
      <c r="DC209" s="86"/>
      <c r="DD209" s="86"/>
      <c r="DE209" s="86"/>
      <c r="DF209" s="86"/>
      <c r="DG209" s="86"/>
      <c r="DH209" s="86"/>
      <c r="DI209" s="86"/>
      <c r="DJ209" s="86"/>
      <c r="DK209" s="86"/>
      <c r="DL209" s="86"/>
      <c r="DM209" s="86"/>
    </row>
    <row r="210" spans="6:117" ht="15.75" customHeight="1">
      <c r="F210" s="85"/>
      <c r="L210" s="87"/>
      <c r="M210" s="87"/>
      <c r="O210" s="87"/>
      <c r="V210" s="88"/>
      <c r="AI210" s="89"/>
      <c r="AK210" s="90"/>
      <c r="BM210" s="85"/>
      <c r="BN210" s="91"/>
      <c r="CL210" s="85"/>
      <c r="CT210" s="86"/>
      <c r="CU210" s="86"/>
      <c r="CV210" s="86"/>
      <c r="CW210" s="86"/>
      <c r="CX210" s="86"/>
      <c r="CY210" s="86"/>
      <c r="CZ210" s="86"/>
      <c r="DA210" s="86"/>
      <c r="DB210" s="86"/>
      <c r="DC210" s="86"/>
      <c r="DD210" s="86"/>
      <c r="DE210" s="86"/>
      <c r="DF210" s="86"/>
      <c r="DG210" s="86"/>
      <c r="DH210" s="86"/>
      <c r="DI210" s="86"/>
      <c r="DJ210" s="86"/>
      <c r="DK210" s="86"/>
      <c r="DL210" s="86"/>
      <c r="DM210" s="86"/>
    </row>
    <row r="211" spans="6:117" ht="15.75" customHeight="1">
      <c r="F211" s="85"/>
      <c r="L211" s="87"/>
      <c r="M211" s="87"/>
      <c r="O211" s="87"/>
      <c r="V211" s="88"/>
      <c r="AI211" s="89"/>
      <c r="AK211" s="90"/>
      <c r="BM211" s="85"/>
      <c r="BN211" s="91"/>
      <c r="CL211" s="85"/>
      <c r="CT211" s="86"/>
      <c r="CU211" s="86"/>
      <c r="CV211" s="86"/>
      <c r="CW211" s="86"/>
      <c r="CX211" s="86"/>
      <c r="CY211" s="86"/>
      <c r="CZ211" s="86"/>
      <c r="DA211" s="86"/>
      <c r="DB211" s="86"/>
      <c r="DC211" s="86"/>
      <c r="DD211" s="86"/>
      <c r="DE211" s="86"/>
      <c r="DF211" s="86"/>
      <c r="DG211" s="86"/>
      <c r="DH211" s="86"/>
      <c r="DI211" s="86"/>
      <c r="DJ211" s="86"/>
      <c r="DK211" s="86"/>
      <c r="DL211" s="86"/>
      <c r="DM211" s="86"/>
    </row>
    <row r="212" spans="6:117" ht="15.75" customHeight="1">
      <c r="F212" s="85"/>
      <c r="L212" s="87"/>
      <c r="M212" s="87"/>
      <c r="O212" s="87"/>
      <c r="V212" s="88"/>
      <c r="AI212" s="89"/>
      <c r="AK212" s="90"/>
      <c r="BM212" s="85"/>
      <c r="BN212" s="91"/>
      <c r="CL212" s="85"/>
      <c r="CT212" s="86"/>
      <c r="CU212" s="86"/>
      <c r="CV212" s="86"/>
      <c r="CW212" s="86"/>
      <c r="CX212" s="86"/>
      <c r="CY212" s="86"/>
      <c r="CZ212" s="86"/>
      <c r="DA212" s="86"/>
      <c r="DB212" s="86"/>
      <c r="DC212" s="86"/>
      <c r="DD212" s="86"/>
      <c r="DE212" s="86"/>
      <c r="DF212" s="86"/>
      <c r="DG212" s="86"/>
      <c r="DH212" s="86"/>
      <c r="DI212" s="86"/>
      <c r="DJ212" s="86"/>
      <c r="DK212" s="86"/>
      <c r="DL212" s="86"/>
      <c r="DM212" s="86"/>
    </row>
    <row r="213" spans="6:117" ht="15.75" customHeight="1">
      <c r="F213" s="85"/>
      <c r="L213" s="87"/>
      <c r="M213" s="87"/>
      <c r="O213" s="87"/>
      <c r="V213" s="88"/>
      <c r="AI213" s="89"/>
      <c r="AK213" s="90"/>
      <c r="BM213" s="85"/>
      <c r="BN213" s="91"/>
      <c r="CL213" s="85"/>
      <c r="CT213" s="86"/>
      <c r="CU213" s="86"/>
      <c r="CV213" s="86"/>
      <c r="CW213" s="86"/>
      <c r="CX213" s="86"/>
      <c r="CY213" s="86"/>
      <c r="CZ213" s="86"/>
      <c r="DA213" s="86"/>
      <c r="DB213" s="86"/>
      <c r="DC213" s="86"/>
      <c r="DD213" s="86"/>
      <c r="DE213" s="86"/>
      <c r="DF213" s="86"/>
      <c r="DG213" s="86"/>
      <c r="DH213" s="86"/>
      <c r="DI213" s="86"/>
      <c r="DJ213" s="86"/>
      <c r="DK213" s="86"/>
      <c r="DL213" s="86"/>
      <c r="DM213" s="86"/>
    </row>
    <row r="214" spans="6:117" ht="15.75" customHeight="1">
      <c r="F214" s="85"/>
      <c r="L214" s="87"/>
      <c r="M214" s="87"/>
      <c r="O214" s="87"/>
      <c r="V214" s="88"/>
      <c r="AI214" s="89"/>
      <c r="AK214" s="90"/>
      <c r="BM214" s="85"/>
      <c r="BN214" s="91"/>
      <c r="CL214" s="85"/>
      <c r="CT214" s="86"/>
      <c r="CU214" s="86"/>
      <c r="CV214" s="86"/>
      <c r="CW214" s="86"/>
      <c r="CX214" s="86"/>
      <c r="CY214" s="86"/>
      <c r="CZ214" s="86"/>
      <c r="DA214" s="86"/>
      <c r="DB214" s="86"/>
      <c r="DC214" s="86"/>
      <c r="DD214" s="86"/>
      <c r="DE214" s="86"/>
      <c r="DF214" s="86"/>
      <c r="DG214" s="86"/>
      <c r="DH214" s="86"/>
      <c r="DI214" s="86"/>
      <c r="DJ214" s="86"/>
      <c r="DK214" s="86"/>
      <c r="DL214" s="86"/>
      <c r="DM214" s="86"/>
    </row>
    <row r="215" spans="6:117" ht="15.75" customHeight="1">
      <c r="F215" s="85"/>
      <c r="L215" s="87"/>
      <c r="M215" s="87"/>
      <c r="O215" s="87"/>
      <c r="V215" s="88"/>
      <c r="AI215" s="89"/>
      <c r="AK215" s="90"/>
      <c r="BM215" s="85"/>
      <c r="BN215" s="91"/>
      <c r="CL215" s="85"/>
      <c r="CT215" s="86"/>
      <c r="CU215" s="86"/>
      <c r="CV215" s="86"/>
      <c r="CW215" s="86"/>
      <c r="CX215" s="86"/>
      <c r="CY215" s="86"/>
      <c r="CZ215" s="86"/>
      <c r="DA215" s="86"/>
      <c r="DB215" s="86"/>
      <c r="DC215" s="86"/>
      <c r="DD215" s="86"/>
      <c r="DE215" s="86"/>
      <c r="DF215" s="86"/>
      <c r="DG215" s="86"/>
      <c r="DH215" s="86"/>
      <c r="DI215" s="86"/>
      <c r="DJ215" s="86"/>
      <c r="DK215" s="86"/>
      <c r="DL215" s="86"/>
      <c r="DM215" s="86"/>
    </row>
    <row r="216" spans="6:117" ht="15.75" customHeight="1">
      <c r="F216" s="85"/>
      <c r="L216" s="87"/>
      <c r="M216" s="87"/>
      <c r="O216" s="87"/>
      <c r="V216" s="88"/>
      <c r="AI216" s="89"/>
      <c r="AK216" s="90"/>
      <c r="BM216" s="85"/>
      <c r="BN216" s="91"/>
      <c r="CL216" s="85"/>
      <c r="CT216" s="86"/>
      <c r="CU216" s="86"/>
      <c r="CV216" s="86"/>
      <c r="CW216" s="86"/>
      <c r="CX216" s="86"/>
      <c r="CY216" s="86"/>
      <c r="CZ216" s="86"/>
      <c r="DA216" s="86"/>
      <c r="DB216" s="86"/>
      <c r="DC216" s="86"/>
      <c r="DD216" s="86"/>
      <c r="DE216" s="86"/>
      <c r="DF216" s="86"/>
      <c r="DG216" s="86"/>
      <c r="DH216" s="86"/>
      <c r="DI216" s="86"/>
      <c r="DJ216" s="86"/>
      <c r="DK216" s="86"/>
      <c r="DL216" s="86"/>
      <c r="DM216" s="86"/>
    </row>
    <row r="217" spans="6:117" ht="15.75" customHeight="1">
      <c r="F217" s="85"/>
      <c r="L217" s="87"/>
      <c r="M217" s="87"/>
      <c r="O217" s="87"/>
      <c r="V217" s="88"/>
      <c r="AI217" s="89"/>
      <c r="AK217" s="90"/>
      <c r="BM217" s="85"/>
      <c r="BN217" s="91"/>
      <c r="CL217" s="85"/>
      <c r="CT217" s="86"/>
      <c r="CU217" s="86"/>
      <c r="CV217" s="86"/>
      <c r="CW217" s="86"/>
      <c r="CX217" s="86"/>
      <c r="CY217" s="86"/>
      <c r="CZ217" s="86"/>
      <c r="DA217" s="86"/>
      <c r="DB217" s="86"/>
      <c r="DC217" s="86"/>
      <c r="DD217" s="86"/>
      <c r="DE217" s="86"/>
      <c r="DF217" s="86"/>
      <c r="DG217" s="86"/>
      <c r="DH217" s="86"/>
      <c r="DI217" s="86"/>
      <c r="DJ217" s="86"/>
      <c r="DK217" s="86"/>
      <c r="DL217" s="86"/>
      <c r="DM217" s="86"/>
    </row>
    <row r="218" spans="6:117" ht="15.75" customHeight="1">
      <c r="F218" s="85"/>
      <c r="L218" s="87"/>
      <c r="M218" s="87"/>
      <c r="O218" s="87"/>
      <c r="V218" s="88"/>
      <c r="AI218" s="89"/>
      <c r="AK218" s="90"/>
      <c r="BM218" s="85"/>
      <c r="BN218" s="91"/>
      <c r="CL218" s="85"/>
      <c r="CT218" s="86"/>
      <c r="CU218" s="86"/>
      <c r="CV218" s="86"/>
      <c r="CW218" s="86"/>
      <c r="CX218" s="86"/>
      <c r="CY218" s="86"/>
      <c r="CZ218" s="86"/>
      <c r="DA218" s="86"/>
      <c r="DB218" s="86"/>
      <c r="DC218" s="86"/>
      <c r="DD218" s="86"/>
      <c r="DE218" s="86"/>
      <c r="DF218" s="86"/>
      <c r="DG218" s="86"/>
      <c r="DH218" s="86"/>
      <c r="DI218" s="86"/>
      <c r="DJ218" s="86"/>
      <c r="DK218" s="86"/>
      <c r="DL218" s="86"/>
      <c r="DM218" s="86"/>
    </row>
    <row r="219" spans="6:117" ht="15.75" customHeight="1">
      <c r="F219" s="85"/>
      <c r="L219" s="87"/>
      <c r="M219" s="87"/>
      <c r="O219" s="87"/>
      <c r="V219" s="88"/>
      <c r="AI219" s="89"/>
      <c r="AK219" s="90"/>
      <c r="BM219" s="85"/>
      <c r="BN219" s="91"/>
      <c r="CL219" s="85"/>
      <c r="CT219" s="86"/>
      <c r="CU219" s="86"/>
      <c r="CV219" s="86"/>
      <c r="CW219" s="86"/>
      <c r="CX219" s="86"/>
      <c r="CY219" s="86"/>
      <c r="CZ219" s="86"/>
      <c r="DA219" s="86"/>
      <c r="DB219" s="86"/>
      <c r="DC219" s="86"/>
      <c r="DD219" s="86"/>
      <c r="DE219" s="86"/>
      <c r="DF219" s="86"/>
      <c r="DG219" s="86"/>
      <c r="DH219" s="86"/>
      <c r="DI219" s="86"/>
      <c r="DJ219" s="86"/>
      <c r="DK219" s="86"/>
      <c r="DL219" s="86"/>
      <c r="DM219" s="86"/>
    </row>
    <row r="220" spans="6:117" ht="15.75" customHeight="1">
      <c r="F220" s="85"/>
      <c r="L220" s="87"/>
      <c r="M220" s="87"/>
      <c r="O220" s="87"/>
      <c r="V220" s="88"/>
      <c r="AI220" s="89"/>
      <c r="AK220" s="90"/>
      <c r="BM220" s="85"/>
      <c r="BN220" s="91"/>
      <c r="CL220" s="85"/>
      <c r="CT220" s="86"/>
      <c r="CU220" s="86"/>
      <c r="CV220" s="86"/>
      <c r="CW220" s="86"/>
      <c r="CX220" s="86"/>
      <c r="CY220" s="86"/>
      <c r="CZ220" s="86"/>
      <c r="DA220" s="86"/>
      <c r="DB220" s="86"/>
      <c r="DC220" s="86"/>
      <c r="DD220" s="86"/>
      <c r="DE220" s="86"/>
      <c r="DF220" s="86"/>
      <c r="DG220" s="86"/>
      <c r="DH220" s="86"/>
      <c r="DI220" s="86"/>
      <c r="DJ220" s="86"/>
      <c r="DK220" s="86"/>
      <c r="DL220" s="86"/>
      <c r="DM220" s="86"/>
    </row>
    <row r="221" spans="6:117" ht="15.75" customHeight="1">
      <c r="F221" s="85"/>
      <c r="L221" s="87"/>
      <c r="M221" s="87"/>
      <c r="O221" s="87"/>
      <c r="V221" s="88"/>
      <c r="AI221" s="89"/>
      <c r="AK221" s="90"/>
      <c r="BM221" s="85"/>
      <c r="BN221" s="91"/>
      <c r="CL221" s="85"/>
      <c r="CT221" s="86"/>
      <c r="CU221" s="86"/>
      <c r="CV221" s="86"/>
      <c r="CW221" s="86"/>
      <c r="CX221" s="86"/>
      <c r="CY221" s="86"/>
      <c r="CZ221" s="86"/>
      <c r="DA221" s="86"/>
      <c r="DB221" s="86"/>
      <c r="DC221" s="86"/>
      <c r="DD221" s="86"/>
      <c r="DE221" s="86"/>
      <c r="DF221" s="86"/>
      <c r="DG221" s="86"/>
      <c r="DH221" s="86"/>
      <c r="DI221" s="86"/>
      <c r="DJ221" s="86"/>
      <c r="DK221" s="86"/>
      <c r="DL221" s="86"/>
      <c r="DM221" s="86"/>
    </row>
    <row r="222" spans="6:117" ht="15.75" customHeight="1">
      <c r="F222" s="85"/>
      <c r="L222" s="87"/>
      <c r="M222" s="87"/>
      <c r="O222" s="87"/>
      <c r="V222" s="88"/>
      <c r="AI222" s="89"/>
      <c r="AK222" s="90"/>
      <c r="BM222" s="85"/>
      <c r="BN222" s="91"/>
      <c r="CL222" s="85"/>
      <c r="CT222" s="86"/>
      <c r="CU222" s="86"/>
      <c r="CV222" s="86"/>
      <c r="CW222" s="86"/>
      <c r="CX222" s="86"/>
      <c r="CY222" s="86"/>
      <c r="CZ222" s="86"/>
      <c r="DA222" s="86"/>
      <c r="DB222" s="86"/>
      <c r="DC222" s="86"/>
      <c r="DD222" s="86"/>
      <c r="DE222" s="86"/>
      <c r="DF222" s="86"/>
      <c r="DG222" s="86"/>
      <c r="DH222" s="86"/>
      <c r="DI222" s="86"/>
      <c r="DJ222" s="86"/>
      <c r="DK222" s="86"/>
      <c r="DL222" s="86"/>
      <c r="DM222" s="86"/>
    </row>
    <row r="223" spans="6:117" ht="15.75" customHeight="1">
      <c r="F223" s="85"/>
      <c r="L223" s="87"/>
      <c r="M223" s="87"/>
      <c r="O223" s="87"/>
      <c r="V223" s="88"/>
      <c r="AI223" s="89"/>
      <c r="AK223" s="90"/>
      <c r="BM223" s="85"/>
      <c r="BN223" s="91"/>
      <c r="CL223" s="85"/>
      <c r="CT223" s="86"/>
      <c r="CU223" s="86"/>
      <c r="CV223" s="86"/>
      <c r="CW223" s="86"/>
      <c r="CX223" s="86"/>
      <c r="CY223" s="86"/>
      <c r="CZ223" s="86"/>
      <c r="DA223" s="86"/>
      <c r="DB223" s="86"/>
      <c r="DC223" s="86"/>
      <c r="DD223" s="86"/>
      <c r="DE223" s="86"/>
      <c r="DF223" s="86"/>
      <c r="DG223" s="86"/>
      <c r="DH223" s="86"/>
      <c r="DI223" s="86"/>
      <c r="DJ223" s="86"/>
      <c r="DK223" s="86"/>
      <c r="DL223" s="86"/>
      <c r="DM223" s="86"/>
    </row>
    <row r="224" spans="6:117" ht="15.75" customHeight="1">
      <c r="F224" s="85"/>
      <c r="L224" s="87"/>
      <c r="M224" s="87"/>
      <c r="O224" s="87"/>
      <c r="V224" s="88"/>
      <c r="AI224" s="89"/>
      <c r="AK224" s="90"/>
      <c r="BM224" s="85"/>
      <c r="BN224" s="91"/>
      <c r="CL224" s="85"/>
      <c r="CT224" s="86"/>
      <c r="CU224" s="86"/>
      <c r="CV224" s="86"/>
      <c r="CW224" s="86"/>
      <c r="CX224" s="86"/>
      <c r="CY224" s="86"/>
      <c r="CZ224" s="86"/>
      <c r="DA224" s="86"/>
      <c r="DB224" s="86"/>
      <c r="DC224" s="86"/>
      <c r="DD224" s="86"/>
      <c r="DE224" s="86"/>
      <c r="DF224" s="86"/>
      <c r="DG224" s="86"/>
      <c r="DH224" s="86"/>
      <c r="DI224" s="86"/>
      <c r="DJ224" s="86"/>
      <c r="DK224" s="86"/>
      <c r="DL224" s="86"/>
      <c r="DM224" s="86"/>
    </row>
    <row r="225" spans="6:117" ht="15.75" customHeight="1">
      <c r="F225" s="85"/>
      <c r="L225" s="87"/>
      <c r="M225" s="87"/>
      <c r="O225" s="87"/>
      <c r="V225" s="88"/>
      <c r="AI225" s="89"/>
      <c r="AK225" s="90"/>
      <c r="BM225" s="85"/>
      <c r="BN225" s="91"/>
      <c r="CL225" s="85"/>
      <c r="CT225" s="86"/>
      <c r="CU225" s="86"/>
      <c r="CV225" s="86"/>
      <c r="CW225" s="86"/>
      <c r="CX225" s="86"/>
      <c r="CY225" s="86"/>
      <c r="CZ225" s="86"/>
      <c r="DA225" s="86"/>
      <c r="DB225" s="86"/>
      <c r="DC225" s="86"/>
      <c r="DD225" s="86"/>
      <c r="DE225" s="86"/>
      <c r="DF225" s="86"/>
      <c r="DG225" s="86"/>
      <c r="DH225" s="86"/>
      <c r="DI225" s="86"/>
      <c r="DJ225" s="86"/>
      <c r="DK225" s="86"/>
      <c r="DL225" s="86"/>
      <c r="DM225" s="86"/>
    </row>
    <row r="226" spans="6:117" ht="15.75" customHeight="1">
      <c r="F226" s="85"/>
      <c r="L226" s="87"/>
      <c r="M226" s="87"/>
      <c r="O226" s="87"/>
      <c r="V226" s="88"/>
      <c r="AI226" s="89"/>
      <c r="AK226" s="90"/>
      <c r="BM226" s="85"/>
      <c r="BN226" s="91"/>
      <c r="CL226" s="85"/>
      <c r="CT226" s="86"/>
      <c r="CU226" s="86"/>
      <c r="CV226" s="86"/>
      <c r="CW226" s="86"/>
      <c r="CX226" s="86"/>
      <c r="CY226" s="86"/>
      <c r="CZ226" s="86"/>
      <c r="DA226" s="86"/>
      <c r="DB226" s="86"/>
      <c r="DC226" s="86"/>
      <c r="DD226" s="86"/>
      <c r="DE226" s="86"/>
      <c r="DF226" s="86"/>
      <c r="DG226" s="86"/>
      <c r="DH226" s="86"/>
      <c r="DI226" s="86"/>
      <c r="DJ226" s="86"/>
      <c r="DK226" s="86"/>
      <c r="DL226" s="86"/>
      <c r="DM226" s="86"/>
    </row>
    <row r="227" spans="6:117" ht="15.75" customHeight="1">
      <c r="F227" s="85"/>
      <c r="L227" s="87"/>
      <c r="M227" s="87"/>
      <c r="O227" s="87"/>
      <c r="V227" s="88"/>
      <c r="AI227" s="89"/>
      <c r="AK227" s="90"/>
      <c r="BM227" s="85"/>
      <c r="BN227" s="91"/>
      <c r="CL227" s="85"/>
      <c r="CT227" s="86"/>
      <c r="CU227" s="86"/>
      <c r="CV227" s="86"/>
      <c r="CW227" s="86"/>
      <c r="CX227" s="86"/>
      <c r="CY227" s="86"/>
      <c r="CZ227" s="86"/>
      <c r="DA227" s="86"/>
      <c r="DB227" s="86"/>
      <c r="DC227" s="86"/>
      <c r="DD227" s="86"/>
      <c r="DE227" s="86"/>
      <c r="DF227" s="86"/>
      <c r="DG227" s="86"/>
      <c r="DH227" s="86"/>
      <c r="DI227" s="86"/>
      <c r="DJ227" s="86"/>
      <c r="DK227" s="86"/>
      <c r="DL227" s="86"/>
      <c r="DM227" s="86"/>
    </row>
    <row r="228" spans="6:117" ht="15.75" customHeight="1">
      <c r="F228" s="85"/>
      <c r="L228" s="87"/>
      <c r="M228" s="87"/>
      <c r="O228" s="87"/>
      <c r="V228" s="88"/>
      <c r="AI228" s="89"/>
      <c r="AK228" s="90"/>
      <c r="BM228" s="85"/>
      <c r="BN228" s="91"/>
      <c r="CL228" s="85"/>
      <c r="CT228" s="86"/>
      <c r="CU228" s="86"/>
      <c r="CV228" s="86"/>
      <c r="CW228" s="86"/>
      <c r="CX228" s="86"/>
      <c r="CY228" s="86"/>
      <c r="CZ228" s="86"/>
      <c r="DA228" s="86"/>
      <c r="DB228" s="86"/>
      <c r="DC228" s="86"/>
      <c r="DD228" s="86"/>
      <c r="DE228" s="86"/>
      <c r="DF228" s="86"/>
      <c r="DG228" s="86"/>
      <c r="DH228" s="86"/>
      <c r="DI228" s="86"/>
      <c r="DJ228" s="86"/>
      <c r="DK228" s="86"/>
      <c r="DL228" s="86"/>
      <c r="DM228" s="86"/>
    </row>
    <row r="229" spans="6:117" ht="15.75" customHeight="1">
      <c r="F229" s="85"/>
      <c r="L229" s="87"/>
      <c r="M229" s="87"/>
      <c r="O229" s="87"/>
      <c r="V229" s="88"/>
      <c r="AI229" s="89"/>
      <c r="AK229" s="90"/>
      <c r="BM229" s="85"/>
      <c r="BN229" s="91"/>
      <c r="CL229" s="85"/>
      <c r="CT229" s="86"/>
      <c r="CU229" s="86"/>
      <c r="CV229" s="86"/>
      <c r="CW229" s="86"/>
      <c r="CX229" s="86"/>
      <c r="CY229" s="86"/>
      <c r="CZ229" s="86"/>
      <c r="DA229" s="86"/>
      <c r="DB229" s="86"/>
      <c r="DC229" s="86"/>
      <c r="DD229" s="86"/>
      <c r="DE229" s="86"/>
      <c r="DF229" s="86"/>
      <c r="DG229" s="86"/>
      <c r="DH229" s="86"/>
      <c r="DI229" s="86"/>
      <c r="DJ229" s="86"/>
      <c r="DK229" s="86"/>
      <c r="DL229" s="86"/>
      <c r="DM229" s="86"/>
    </row>
    <row r="230" spans="6:117" ht="15.75" customHeight="1">
      <c r="F230" s="85"/>
      <c r="L230" s="87"/>
      <c r="M230" s="87"/>
      <c r="O230" s="87"/>
      <c r="V230" s="88"/>
      <c r="AI230" s="89"/>
      <c r="AK230" s="90"/>
      <c r="BM230" s="85"/>
      <c r="BN230" s="91"/>
      <c r="CL230" s="85"/>
      <c r="CT230" s="86"/>
      <c r="CU230" s="86"/>
      <c r="CV230" s="86"/>
      <c r="CW230" s="86"/>
      <c r="CX230" s="86"/>
      <c r="CY230" s="86"/>
      <c r="CZ230" s="86"/>
      <c r="DA230" s="86"/>
      <c r="DB230" s="86"/>
      <c r="DC230" s="86"/>
      <c r="DD230" s="86"/>
      <c r="DE230" s="86"/>
      <c r="DF230" s="86"/>
      <c r="DG230" s="86"/>
      <c r="DH230" s="86"/>
      <c r="DI230" s="86"/>
      <c r="DJ230" s="86"/>
      <c r="DK230" s="86"/>
      <c r="DL230" s="86"/>
      <c r="DM230" s="86"/>
    </row>
    <row r="231" spans="6:117" ht="15.75" customHeight="1">
      <c r="F231" s="85"/>
      <c r="L231" s="87"/>
      <c r="M231" s="87"/>
      <c r="O231" s="87"/>
      <c r="V231" s="88"/>
      <c r="AI231" s="89"/>
      <c r="AK231" s="90"/>
      <c r="BM231" s="85"/>
      <c r="BN231" s="91"/>
      <c r="CL231" s="85"/>
      <c r="CT231" s="86"/>
      <c r="CU231" s="86"/>
      <c r="CV231" s="86"/>
      <c r="CW231" s="86"/>
      <c r="CX231" s="86"/>
      <c r="CY231" s="86"/>
      <c r="CZ231" s="86"/>
      <c r="DA231" s="86"/>
      <c r="DB231" s="86"/>
      <c r="DC231" s="86"/>
      <c r="DD231" s="86"/>
      <c r="DE231" s="86"/>
      <c r="DF231" s="86"/>
      <c r="DG231" s="86"/>
      <c r="DH231" s="86"/>
      <c r="DI231" s="86"/>
      <c r="DJ231" s="86"/>
      <c r="DK231" s="86"/>
      <c r="DL231" s="86"/>
      <c r="DM231" s="86"/>
    </row>
    <row r="232" spans="6:117" ht="15.75" customHeight="1">
      <c r="F232" s="85"/>
      <c r="L232" s="87"/>
      <c r="M232" s="87"/>
      <c r="O232" s="87"/>
      <c r="V232" s="88"/>
      <c r="AI232" s="89"/>
      <c r="AK232" s="90"/>
      <c r="BM232" s="85"/>
      <c r="BN232" s="91"/>
      <c r="CL232" s="85"/>
      <c r="CT232" s="86"/>
      <c r="CU232" s="86"/>
      <c r="CV232" s="86"/>
      <c r="CW232" s="86"/>
      <c r="CX232" s="86"/>
      <c r="CY232" s="86"/>
      <c r="CZ232" s="86"/>
      <c r="DA232" s="86"/>
      <c r="DB232" s="86"/>
      <c r="DC232" s="86"/>
      <c r="DD232" s="86"/>
      <c r="DE232" s="86"/>
      <c r="DF232" s="86"/>
      <c r="DG232" s="86"/>
      <c r="DH232" s="86"/>
      <c r="DI232" s="86"/>
      <c r="DJ232" s="86"/>
      <c r="DK232" s="86"/>
      <c r="DL232" s="86"/>
      <c r="DM232" s="86"/>
    </row>
    <row r="233" spans="6:117" ht="15.75" customHeight="1">
      <c r="F233" s="85"/>
      <c r="L233" s="87"/>
      <c r="M233" s="87"/>
      <c r="O233" s="87"/>
      <c r="V233" s="88"/>
      <c r="AI233" s="89"/>
      <c r="AK233" s="90"/>
      <c r="BM233" s="85"/>
      <c r="BN233" s="91"/>
      <c r="CL233" s="85"/>
      <c r="CT233" s="86"/>
      <c r="CU233" s="86"/>
      <c r="CV233" s="86"/>
      <c r="CW233" s="86"/>
      <c r="CX233" s="86"/>
      <c r="CY233" s="86"/>
      <c r="CZ233" s="86"/>
      <c r="DA233" s="86"/>
      <c r="DB233" s="86"/>
      <c r="DC233" s="86"/>
      <c r="DD233" s="86"/>
      <c r="DE233" s="86"/>
      <c r="DF233" s="86"/>
      <c r="DG233" s="86"/>
      <c r="DH233" s="86"/>
      <c r="DI233" s="86"/>
      <c r="DJ233" s="86"/>
      <c r="DK233" s="86"/>
      <c r="DL233" s="86"/>
      <c r="DM233" s="86"/>
    </row>
    <row r="234" spans="6:117" ht="15.75" customHeight="1">
      <c r="F234" s="85"/>
      <c r="L234" s="87"/>
      <c r="M234" s="87"/>
      <c r="O234" s="87"/>
      <c r="V234" s="88"/>
      <c r="AI234" s="89"/>
      <c r="AK234" s="90"/>
      <c r="BM234" s="85"/>
      <c r="BN234" s="91"/>
      <c r="CL234" s="85"/>
      <c r="CT234" s="86"/>
      <c r="CU234" s="86"/>
      <c r="CV234" s="86"/>
      <c r="CW234" s="86"/>
      <c r="CX234" s="86"/>
      <c r="CY234" s="86"/>
      <c r="CZ234" s="86"/>
      <c r="DA234" s="86"/>
      <c r="DB234" s="86"/>
      <c r="DC234" s="86"/>
      <c r="DD234" s="86"/>
      <c r="DE234" s="86"/>
      <c r="DF234" s="86"/>
      <c r="DG234" s="86"/>
      <c r="DH234" s="86"/>
      <c r="DI234" s="86"/>
      <c r="DJ234" s="86"/>
      <c r="DK234" s="86"/>
      <c r="DL234" s="86"/>
      <c r="DM234" s="86"/>
    </row>
    <row r="235" spans="6:117" ht="15.75" customHeight="1">
      <c r="F235" s="85"/>
      <c r="L235" s="87"/>
      <c r="M235" s="87"/>
      <c r="O235" s="87"/>
      <c r="V235" s="88"/>
      <c r="AI235" s="89"/>
      <c r="AK235" s="90"/>
      <c r="BM235" s="85"/>
      <c r="BN235" s="91"/>
      <c r="CL235" s="85"/>
      <c r="CT235" s="86"/>
      <c r="CU235" s="86"/>
      <c r="CV235" s="86"/>
      <c r="CW235" s="86"/>
      <c r="CX235" s="86"/>
      <c r="CY235" s="86"/>
      <c r="CZ235" s="86"/>
      <c r="DA235" s="86"/>
      <c r="DB235" s="86"/>
      <c r="DC235" s="86"/>
      <c r="DD235" s="86"/>
      <c r="DE235" s="86"/>
      <c r="DF235" s="86"/>
      <c r="DG235" s="86"/>
      <c r="DH235" s="86"/>
      <c r="DI235" s="86"/>
      <c r="DJ235" s="86"/>
      <c r="DK235" s="86"/>
      <c r="DL235" s="86"/>
      <c r="DM235" s="86"/>
    </row>
    <row r="236" spans="6:117" ht="15.75" customHeight="1">
      <c r="F236" s="85"/>
      <c r="L236" s="87"/>
      <c r="M236" s="87"/>
      <c r="O236" s="87"/>
      <c r="V236" s="88"/>
      <c r="AI236" s="89"/>
      <c r="AK236" s="90"/>
      <c r="BM236" s="85"/>
      <c r="BN236" s="91"/>
      <c r="CL236" s="85"/>
      <c r="CT236" s="86"/>
      <c r="CU236" s="86"/>
      <c r="CV236" s="86"/>
      <c r="CW236" s="86"/>
      <c r="CX236" s="86"/>
      <c r="CY236" s="86"/>
      <c r="CZ236" s="86"/>
      <c r="DA236" s="86"/>
      <c r="DB236" s="86"/>
      <c r="DC236" s="86"/>
      <c r="DD236" s="86"/>
      <c r="DE236" s="86"/>
      <c r="DF236" s="86"/>
      <c r="DG236" s="86"/>
      <c r="DH236" s="86"/>
      <c r="DI236" s="86"/>
      <c r="DJ236" s="86"/>
      <c r="DK236" s="86"/>
      <c r="DL236" s="86"/>
      <c r="DM236" s="86"/>
    </row>
    <row r="237" spans="6:117" ht="15.75" customHeight="1">
      <c r="F237" s="85"/>
      <c r="L237" s="87"/>
      <c r="M237" s="87"/>
      <c r="O237" s="87"/>
      <c r="V237" s="88"/>
      <c r="AI237" s="89"/>
      <c r="AK237" s="90"/>
      <c r="BM237" s="85"/>
      <c r="BN237" s="91"/>
      <c r="CL237" s="85"/>
      <c r="CT237" s="86"/>
      <c r="CU237" s="86"/>
      <c r="CV237" s="86"/>
      <c r="CW237" s="86"/>
      <c r="CX237" s="86"/>
      <c r="CY237" s="86"/>
      <c r="CZ237" s="86"/>
      <c r="DA237" s="86"/>
      <c r="DB237" s="86"/>
      <c r="DC237" s="86"/>
      <c r="DD237" s="86"/>
      <c r="DE237" s="86"/>
      <c r="DF237" s="86"/>
      <c r="DG237" s="86"/>
      <c r="DH237" s="86"/>
      <c r="DI237" s="86"/>
      <c r="DJ237" s="86"/>
      <c r="DK237" s="86"/>
      <c r="DL237" s="86"/>
      <c r="DM237" s="86"/>
    </row>
    <row r="238" spans="6:117" ht="15.75" customHeight="1">
      <c r="F238" s="85"/>
      <c r="L238" s="87"/>
      <c r="M238" s="87"/>
      <c r="O238" s="87"/>
      <c r="V238" s="88"/>
      <c r="AI238" s="89"/>
      <c r="AK238" s="90"/>
      <c r="BM238" s="85"/>
      <c r="BN238" s="91"/>
      <c r="CL238" s="85"/>
      <c r="CT238" s="86"/>
      <c r="CU238" s="86"/>
      <c r="CV238" s="86"/>
      <c r="CW238" s="86"/>
      <c r="CX238" s="86"/>
      <c r="CY238" s="86"/>
      <c r="CZ238" s="86"/>
      <c r="DA238" s="86"/>
      <c r="DB238" s="86"/>
      <c r="DC238" s="86"/>
      <c r="DD238" s="86"/>
      <c r="DE238" s="86"/>
      <c r="DF238" s="86"/>
      <c r="DG238" s="86"/>
      <c r="DH238" s="86"/>
      <c r="DI238" s="86"/>
      <c r="DJ238" s="86"/>
      <c r="DK238" s="86"/>
      <c r="DL238" s="86"/>
      <c r="DM238" s="86"/>
    </row>
    <row r="239" spans="6:117" ht="15.75" customHeight="1">
      <c r="F239" s="85"/>
      <c r="L239" s="87"/>
      <c r="M239" s="87"/>
      <c r="O239" s="87"/>
      <c r="V239" s="88"/>
      <c r="AI239" s="89"/>
      <c r="AK239" s="90"/>
      <c r="BM239" s="85"/>
      <c r="BN239" s="91"/>
      <c r="CL239" s="85"/>
      <c r="CT239" s="86"/>
      <c r="CU239" s="86"/>
      <c r="CV239" s="86"/>
      <c r="CW239" s="86"/>
      <c r="CX239" s="86"/>
      <c r="CY239" s="86"/>
      <c r="CZ239" s="86"/>
      <c r="DA239" s="86"/>
      <c r="DB239" s="86"/>
      <c r="DC239" s="86"/>
      <c r="DD239" s="86"/>
      <c r="DE239" s="86"/>
      <c r="DF239" s="86"/>
      <c r="DG239" s="86"/>
      <c r="DH239" s="86"/>
      <c r="DI239" s="86"/>
      <c r="DJ239" s="86"/>
      <c r="DK239" s="86"/>
      <c r="DL239" s="86"/>
      <c r="DM239" s="86"/>
    </row>
    <row r="240" spans="6:117" ht="15.75" customHeight="1">
      <c r="F240" s="85"/>
      <c r="L240" s="87"/>
      <c r="M240" s="87"/>
      <c r="O240" s="87"/>
      <c r="V240" s="88"/>
      <c r="AI240" s="89"/>
      <c r="AK240" s="90"/>
      <c r="BM240" s="85"/>
      <c r="BN240" s="91"/>
      <c r="CL240" s="85"/>
      <c r="CT240" s="86"/>
      <c r="CU240" s="86"/>
      <c r="CV240" s="86"/>
      <c r="CW240" s="86"/>
      <c r="CX240" s="86"/>
      <c r="CY240" s="86"/>
      <c r="CZ240" s="86"/>
      <c r="DA240" s="86"/>
      <c r="DB240" s="86"/>
      <c r="DC240" s="86"/>
      <c r="DD240" s="86"/>
      <c r="DE240" s="86"/>
      <c r="DF240" s="86"/>
      <c r="DG240" s="86"/>
      <c r="DH240" s="86"/>
      <c r="DI240" s="86"/>
      <c r="DJ240" s="86"/>
      <c r="DK240" s="86"/>
      <c r="DL240" s="86"/>
      <c r="DM240" s="86"/>
    </row>
    <row r="241" spans="6:117" ht="15.75" customHeight="1">
      <c r="F241" s="85"/>
      <c r="L241" s="87"/>
      <c r="M241" s="87"/>
      <c r="O241" s="87"/>
      <c r="V241" s="88"/>
      <c r="AI241" s="89"/>
      <c r="AK241" s="90"/>
      <c r="BM241" s="85"/>
      <c r="BN241" s="91"/>
      <c r="CL241" s="85"/>
      <c r="CT241" s="86"/>
      <c r="CU241" s="86"/>
      <c r="CV241" s="86"/>
      <c r="CW241" s="86"/>
      <c r="CX241" s="86"/>
      <c r="CY241" s="86"/>
      <c r="CZ241" s="86"/>
      <c r="DA241" s="86"/>
      <c r="DB241" s="86"/>
      <c r="DC241" s="86"/>
      <c r="DD241" s="86"/>
      <c r="DE241" s="86"/>
      <c r="DF241" s="86"/>
      <c r="DG241" s="86"/>
      <c r="DH241" s="86"/>
      <c r="DI241" s="86"/>
      <c r="DJ241" s="86"/>
      <c r="DK241" s="86"/>
      <c r="DL241" s="86"/>
      <c r="DM241" s="86"/>
    </row>
    <row r="242" spans="6:117" ht="15.75" customHeight="1">
      <c r="F242" s="85"/>
      <c r="L242" s="87"/>
      <c r="M242" s="87"/>
      <c r="O242" s="87"/>
      <c r="V242" s="88"/>
      <c r="AI242" s="89"/>
      <c r="AK242" s="90"/>
      <c r="BM242" s="85"/>
      <c r="BN242" s="91"/>
      <c r="CL242" s="85"/>
      <c r="CT242" s="86"/>
      <c r="CU242" s="86"/>
      <c r="CV242" s="86"/>
      <c r="CW242" s="86"/>
      <c r="CX242" s="86"/>
      <c r="CY242" s="86"/>
      <c r="CZ242" s="86"/>
      <c r="DA242" s="86"/>
      <c r="DB242" s="86"/>
      <c r="DC242" s="86"/>
      <c r="DD242" s="86"/>
      <c r="DE242" s="86"/>
      <c r="DF242" s="86"/>
      <c r="DG242" s="86"/>
      <c r="DH242" s="86"/>
      <c r="DI242" s="86"/>
      <c r="DJ242" s="86"/>
      <c r="DK242" s="86"/>
      <c r="DL242" s="86"/>
      <c r="DM242" s="86"/>
    </row>
    <row r="243" spans="6:117" ht="15.75" customHeight="1">
      <c r="F243" s="85"/>
      <c r="L243" s="87"/>
      <c r="M243" s="87"/>
      <c r="O243" s="87"/>
      <c r="V243" s="88"/>
      <c r="AI243" s="89"/>
      <c r="AK243" s="90"/>
      <c r="BM243" s="85"/>
      <c r="BN243" s="91"/>
      <c r="CL243" s="85"/>
      <c r="CT243" s="86"/>
      <c r="CU243" s="86"/>
      <c r="CV243" s="86"/>
      <c r="CW243" s="86"/>
      <c r="CX243" s="86"/>
      <c r="CY243" s="86"/>
      <c r="CZ243" s="86"/>
      <c r="DA243" s="86"/>
      <c r="DB243" s="86"/>
      <c r="DC243" s="86"/>
      <c r="DD243" s="86"/>
      <c r="DE243" s="86"/>
      <c r="DF243" s="86"/>
      <c r="DG243" s="86"/>
      <c r="DH243" s="86"/>
      <c r="DI243" s="86"/>
      <c r="DJ243" s="86"/>
      <c r="DK243" s="86"/>
      <c r="DL243" s="86"/>
      <c r="DM243" s="86"/>
    </row>
    <row r="244" spans="6:117" ht="15.75" customHeight="1">
      <c r="F244" s="85"/>
      <c r="L244" s="87"/>
      <c r="M244" s="87"/>
      <c r="O244" s="87"/>
      <c r="V244" s="88"/>
      <c r="AI244" s="89"/>
      <c r="AK244" s="90"/>
      <c r="BM244" s="85"/>
      <c r="BN244" s="91"/>
      <c r="CL244" s="85"/>
      <c r="CT244" s="86"/>
      <c r="CU244" s="86"/>
      <c r="CV244" s="86"/>
      <c r="CW244" s="86"/>
      <c r="CX244" s="86"/>
      <c r="CY244" s="86"/>
      <c r="CZ244" s="86"/>
      <c r="DA244" s="86"/>
      <c r="DB244" s="86"/>
      <c r="DC244" s="86"/>
      <c r="DD244" s="86"/>
      <c r="DE244" s="86"/>
      <c r="DF244" s="86"/>
      <c r="DG244" s="86"/>
      <c r="DH244" s="86"/>
      <c r="DI244" s="86"/>
      <c r="DJ244" s="86"/>
      <c r="DK244" s="86"/>
      <c r="DL244" s="86"/>
      <c r="DM244" s="86"/>
    </row>
    <row r="245" spans="6:117" ht="15.75" customHeight="1">
      <c r="F245" s="85"/>
      <c r="L245" s="87"/>
      <c r="M245" s="87"/>
      <c r="O245" s="87"/>
      <c r="V245" s="88"/>
      <c r="AI245" s="89"/>
      <c r="AK245" s="90"/>
      <c r="BM245" s="85"/>
      <c r="BN245" s="91"/>
      <c r="CL245" s="85"/>
      <c r="CT245" s="86"/>
      <c r="CU245" s="86"/>
      <c r="CV245" s="86"/>
      <c r="CW245" s="86"/>
      <c r="CX245" s="86"/>
      <c r="CY245" s="86"/>
      <c r="CZ245" s="86"/>
      <c r="DA245" s="86"/>
      <c r="DB245" s="86"/>
      <c r="DC245" s="86"/>
      <c r="DD245" s="86"/>
      <c r="DE245" s="86"/>
      <c r="DF245" s="86"/>
      <c r="DG245" s="86"/>
      <c r="DH245" s="86"/>
      <c r="DI245" s="86"/>
      <c r="DJ245" s="86"/>
      <c r="DK245" s="86"/>
      <c r="DL245" s="86"/>
      <c r="DM245" s="86"/>
    </row>
    <row r="246" spans="6:117" ht="15.75" customHeight="1">
      <c r="F246" s="85"/>
      <c r="L246" s="87"/>
      <c r="M246" s="87"/>
      <c r="O246" s="87"/>
      <c r="V246" s="88"/>
      <c r="AI246" s="89"/>
      <c r="AK246" s="90"/>
      <c r="BM246" s="85"/>
      <c r="BN246" s="91"/>
      <c r="CL246" s="85"/>
      <c r="CT246" s="86"/>
      <c r="CU246" s="86"/>
      <c r="CV246" s="86"/>
      <c r="CW246" s="86"/>
      <c r="CX246" s="86"/>
      <c r="CY246" s="86"/>
      <c r="CZ246" s="86"/>
      <c r="DA246" s="86"/>
      <c r="DB246" s="86"/>
      <c r="DC246" s="86"/>
      <c r="DD246" s="86"/>
      <c r="DE246" s="86"/>
      <c r="DF246" s="86"/>
      <c r="DG246" s="86"/>
      <c r="DH246" s="86"/>
      <c r="DI246" s="86"/>
      <c r="DJ246" s="86"/>
      <c r="DK246" s="86"/>
      <c r="DL246" s="86"/>
      <c r="DM246" s="86"/>
    </row>
    <row r="247" spans="6:117" ht="15.75" customHeight="1">
      <c r="F247" s="85"/>
      <c r="L247" s="87"/>
      <c r="M247" s="87"/>
      <c r="O247" s="87"/>
      <c r="V247" s="88"/>
      <c r="AI247" s="89"/>
      <c r="AK247" s="90"/>
      <c r="BM247" s="85"/>
      <c r="BN247" s="91"/>
      <c r="CL247" s="85"/>
      <c r="CT247" s="86"/>
      <c r="CU247" s="86"/>
      <c r="CV247" s="86"/>
      <c r="CW247" s="86"/>
      <c r="CX247" s="86"/>
      <c r="CY247" s="86"/>
      <c r="CZ247" s="86"/>
      <c r="DA247" s="86"/>
      <c r="DB247" s="86"/>
      <c r="DC247" s="86"/>
      <c r="DD247" s="86"/>
      <c r="DE247" s="86"/>
      <c r="DF247" s="86"/>
      <c r="DG247" s="86"/>
      <c r="DH247" s="86"/>
      <c r="DI247" s="86"/>
      <c r="DJ247" s="86"/>
      <c r="DK247" s="86"/>
      <c r="DL247" s="86"/>
      <c r="DM247" s="86"/>
    </row>
    <row r="248" spans="6:117" ht="15.75" customHeight="1">
      <c r="F248" s="85"/>
      <c r="L248" s="87"/>
      <c r="M248" s="87"/>
      <c r="O248" s="87"/>
      <c r="V248" s="88"/>
      <c r="AI248" s="89"/>
      <c r="AK248" s="90"/>
      <c r="BM248" s="85"/>
      <c r="BN248" s="91"/>
      <c r="CL248" s="85"/>
      <c r="CT248" s="86"/>
      <c r="CU248" s="86"/>
      <c r="CV248" s="86"/>
      <c r="CW248" s="86"/>
      <c r="CX248" s="86"/>
      <c r="CY248" s="86"/>
      <c r="CZ248" s="86"/>
      <c r="DA248" s="86"/>
      <c r="DB248" s="86"/>
      <c r="DC248" s="86"/>
      <c r="DD248" s="86"/>
      <c r="DE248" s="86"/>
      <c r="DF248" s="86"/>
      <c r="DG248" s="86"/>
      <c r="DH248" s="86"/>
      <c r="DI248" s="86"/>
      <c r="DJ248" s="86"/>
      <c r="DK248" s="86"/>
      <c r="DL248" s="86"/>
      <c r="DM248" s="86"/>
    </row>
    <row r="249" spans="6:117" ht="15.75" customHeight="1">
      <c r="F249" s="85"/>
      <c r="L249" s="87"/>
      <c r="M249" s="87"/>
      <c r="O249" s="87"/>
      <c r="V249" s="88"/>
      <c r="AI249" s="89"/>
      <c r="AK249" s="90"/>
      <c r="BM249" s="85"/>
      <c r="BN249" s="91"/>
      <c r="CL249" s="85"/>
      <c r="CT249" s="86"/>
      <c r="CU249" s="86"/>
      <c r="CV249" s="86"/>
      <c r="CW249" s="86"/>
      <c r="CX249" s="86"/>
      <c r="CY249" s="86"/>
      <c r="CZ249" s="86"/>
      <c r="DA249" s="86"/>
      <c r="DB249" s="86"/>
      <c r="DC249" s="86"/>
      <c r="DD249" s="86"/>
      <c r="DE249" s="86"/>
      <c r="DF249" s="86"/>
      <c r="DG249" s="86"/>
      <c r="DH249" s="86"/>
      <c r="DI249" s="86"/>
      <c r="DJ249" s="86"/>
      <c r="DK249" s="86"/>
      <c r="DL249" s="86"/>
      <c r="DM249" s="86"/>
    </row>
    <row r="250" spans="6:117" ht="15.75" customHeight="1">
      <c r="F250" s="85"/>
      <c r="L250" s="87"/>
      <c r="M250" s="87"/>
      <c r="O250" s="87"/>
      <c r="V250" s="88"/>
      <c r="AI250" s="89"/>
      <c r="AK250" s="90"/>
      <c r="BM250" s="85"/>
      <c r="BN250" s="91"/>
      <c r="CL250" s="85"/>
      <c r="CT250" s="86"/>
      <c r="CU250" s="86"/>
      <c r="CV250" s="86"/>
      <c r="CW250" s="86"/>
      <c r="CX250" s="86"/>
      <c r="CY250" s="86"/>
      <c r="CZ250" s="86"/>
      <c r="DA250" s="86"/>
      <c r="DB250" s="86"/>
      <c r="DC250" s="86"/>
      <c r="DD250" s="86"/>
      <c r="DE250" s="86"/>
      <c r="DF250" s="86"/>
      <c r="DG250" s="86"/>
      <c r="DH250" s="86"/>
      <c r="DI250" s="86"/>
      <c r="DJ250" s="86"/>
      <c r="DK250" s="86"/>
      <c r="DL250" s="86"/>
      <c r="DM250" s="86"/>
    </row>
    <row r="251" spans="6:117" ht="15.75" customHeight="1">
      <c r="F251" s="85"/>
      <c r="L251" s="87"/>
      <c r="M251" s="87"/>
      <c r="O251" s="87"/>
      <c r="V251" s="88"/>
      <c r="AI251" s="89"/>
      <c r="AK251" s="90"/>
      <c r="BM251" s="85"/>
      <c r="BN251" s="91"/>
      <c r="CL251" s="85"/>
      <c r="CT251" s="86"/>
      <c r="CU251" s="86"/>
      <c r="CV251" s="86"/>
      <c r="CW251" s="86"/>
      <c r="CX251" s="86"/>
      <c r="CY251" s="86"/>
      <c r="CZ251" s="86"/>
      <c r="DA251" s="86"/>
      <c r="DB251" s="86"/>
      <c r="DC251" s="86"/>
      <c r="DD251" s="86"/>
      <c r="DE251" s="86"/>
      <c r="DF251" s="86"/>
      <c r="DG251" s="86"/>
      <c r="DH251" s="86"/>
      <c r="DI251" s="86"/>
      <c r="DJ251" s="86"/>
      <c r="DK251" s="86"/>
      <c r="DL251" s="86"/>
      <c r="DM251" s="86"/>
    </row>
    <row r="252" spans="6:117" ht="15.75" customHeight="1">
      <c r="F252" s="85"/>
      <c r="L252" s="87"/>
      <c r="M252" s="87"/>
      <c r="O252" s="87"/>
      <c r="V252" s="88"/>
      <c r="AI252" s="89"/>
      <c r="AK252" s="90"/>
      <c r="BM252" s="85"/>
      <c r="BN252" s="91"/>
      <c r="CL252" s="85"/>
      <c r="CT252" s="86"/>
      <c r="CU252" s="86"/>
      <c r="CV252" s="86"/>
      <c r="CW252" s="86"/>
      <c r="CX252" s="86"/>
      <c r="CY252" s="86"/>
      <c r="CZ252" s="86"/>
      <c r="DA252" s="86"/>
      <c r="DB252" s="86"/>
      <c r="DC252" s="86"/>
      <c r="DD252" s="86"/>
      <c r="DE252" s="86"/>
      <c r="DF252" s="86"/>
      <c r="DG252" s="86"/>
      <c r="DH252" s="86"/>
      <c r="DI252" s="86"/>
      <c r="DJ252" s="86"/>
      <c r="DK252" s="86"/>
      <c r="DL252" s="86"/>
      <c r="DM252" s="86"/>
    </row>
    <row r="253" spans="6:117" ht="15.75" customHeight="1">
      <c r="F253" s="85"/>
      <c r="L253" s="87"/>
      <c r="M253" s="87"/>
      <c r="O253" s="87"/>
      <c r="V253" s="88"/>
      <c r="AI253" s="89"/>
      <c r="AK253" s="90"/>
      <c r="BM253" s="85"/>
      <c r="BN253" s="91"/>
      <c r="CL253" s="85"/>
      <c r="CT253" s="86"/>
      <c r="CU253" s="86"/>
      <c r="CV253" s="86"/>
      <c r="CW253" s="86"/>
      <c r="CX253" s="86"/>
      <c r="CY253" s="86"/>
      <c r="CZ253" s="86"/>
      <c r="DA253" s="86"/>
      <c r="DB253" s="86"/>
      <c r="DC253" s="86"/>
      <c r="DD253" s="86"/>
      <c r="DE253" s="86"/>
      <c r="DF253" s="86"/>
      <c r="DG253" s="86"/>
      <c r="DH253" s="86"/>
      <c r="DI253" s="86"/>
      <c r="DJ253" s="86"/>
      <c r="DK253" s="86"/>
      <c r="DL253" s="86"/>
      <c r="DM253" s="86"/>
    </row>
    <row r="254" spans="6:117" ht="15.75" customHeight="1">
      <c r="F254" s="85"/>
      <c r="L254" s="87"/>
      <c r="M254" s="87"/>
      <c r="O254" s="87"/>
      <c r="V254" s="88"/>
      <c r="AI254" s="89"/>
      <c r="AK254" s="90"/>
      <c r="BM254" s="85"/>
      <c r="BN254" s="91"/>
      <c r="CL254" s="85"/>
      <c r="CT254" s="86"/>
      <c r="CU254" s="86"/>
      <c r="CV254" s="86"/>
      <c r="CW254" s="86"/>
      <c r="CX254" s="86"/>
      <c r="CY254" s="86"/>
      <c r="CZ254" s="86"/>
      <c r="DA254" s="86"/>
      <c r="DB254" s="86"/>
      <c r="DC254" s="86"/>
      <c r="DD254" s="86"/>
      <c r="DE254" s="86"/>
      <c r="DF254" s="86"/>
      <c r="DG254" s="86"/>
      <c r="DH254" s="86"/>
      <c r="DI254" s="86"/>
      <c r="DJ254" s="86"/>
      <c r="DK254" s="86"/>
      <c r="DL254" s="86"/>
      <c r="DM254" s="86"/>
    </row>
    <row r="255" spans="6:117" ht="15.75" customHeight="1">
      <c r="F255" s="85"/>
      <c r="L255" s="87"/>
      <c r="M255" s="87"/>
      <c r="O255" s="87"/>
      <c r="V255" s="88"/>
      <c r="AI255" s="89"/>
      <c r="AK255" s="90"/>
      <c r="BM255" s="85"/>
      <c r="BN255" s="91"/>
      <c r="CL255" s="85"/>
      <c r="CT255" s="86"/>
      <c r="CU255" s="86"/>
      <c r="CV255" s="86"/>
      <c r="CW255" s="86"/>
      <c r="CX255" s="86"/>
      <c r="CY255" s="86"/>
      <c r="CZ255" s="86"/>
      <c r="DA255" s="86"/>
      <c r="DB255" s="86"/>
      <c r="DC255" s="86"/>
      <c r="DD255" s="86"/>
      <c r="DE255" s="86"/>
      <c r="DF255" s="86"/>
      <c r="DG255" s="86"/>
      <c r="DH255" s="86"/>
      <c r="DI255" s="86"/>
      <c r="DJ255" s="86"/>
      <c r="DK255" s="86"/>
      <c r="DL255" s="86"/>
      <c r="DM255" s="86"/>
    </row>
    <row r="256" spans="6:117" ht="15.75" customHeight="1">
      <c r="F256" s="85"/>
      <c r="L256" s="87"/>
      <c r="M256" s="87"/>
      <c r="O256" s="87"/>
      <c r="V256" s="88"/>
      <c r="AI256" s="89"/>
      <c r="AK256" s="90"/>
      <c r="BM256" s="85"/>
      <c r="BN256" s="91"/>
      <c r="CL256" s="85"/>
      <c r="CT256" s="86"/>
      <c r="CU256" s="86"/>
      <c r="CV256" s="86"/>
      <c r="CW256" s="86"/>
      <c r="CX256" s="86"/>
      <c r="CY256" s="86"/>
      <c r="CZ256" s="86"/>
      <c r="DA256" s="86"/>
      <c r="DB256" s="86"/>
      <c r="DC256" s="86"/>
      <c r="DD256" s="86"/>
      <c r="DE256" s="86"/>
      <c r="DF256" s="86"/>
      <c r="DG256" s="86"/>
      <c r="DH256" s="86"/>
      <c r="DI256" s="86"/>
      <c r="DJ256" s="86"/>
      <c r="DK256" s="86"/>
      <c r="DL256" s="86"/>
      <c r="DM256" s="86"/>
    </row>
    <row r="257" spans="6:117" ht="15.75" customHeight="1">
      <c r="F257" s="85"/>
      <c r="L257" s="87"/>
      <c r="M257" s="87"/>
      <c r="O257" s="87"/>
      <c r="V257" s="88"/>
      <c r="AI257" s="89"/>
      <c r="AK257" s="90"/>
      <c r="BM257" s="85"/>
      <c r="BN257" s="91"/>
      <c r="CL257" s="85"/>
      <c r="CT257" s="86"/>
      <c r="CU257" s="86"/>
      <c r="CV257" s="86"/>
      <c r="CW257" s="86"/>
      <c r="CX257" s="86"/>
      <c r="CY257" s="86"/>
      <c r="CZ257" s="86"/>
      <c r="DA257" s="86"/>
      <c r="DB257" s="86"/>
      <c r="DC257" s="86"/>
      <c r="DD257" s="86"/>
      <c r="DE257" s="86"/>
      <c r="DF257" s="86"/>
      <c r="DG257" s="86"/>
      <c r="DH257" s="86"/>
      <c r="DI257" s="86"/>
      <c r="DJ257" s="86"/>
      <c r="DK257" s="86"/>
      <c r="DL257" s="86"/>
      <c r="DM257" s="86"/>
    </row>
    <row r="258" spans="6:117" ht="15.75" customHeight="1">
      <c r="F258" s="85"/>
      <c r="L258" s="87"/>
      <c r="M258" s="87"/>
      <c r="O258" s="87"/>
      <c r="V258" s="88"/>
      <c r="AI258" s="89"/>
      <c r="AK258" s="90"/>
      <c r="BM258" s="85"/>
      <c r="BN258" s="91"/>
      <c r="CL258" s="85"/>
      <c r="CT258" s="86"/>
      <c r="CU258" s="86"/>
      <c r="CV258" s="86"/>
      <c r="CW258" s="86"/>
      <c r="CX258" s="86"/>
      <c r="CY258" s="86"/>
      <c r="CZ258" s="86"/>
      <c r="DA258" s="86"/>
      <c r="DB258" s="86"/>
      <c r="DC258" s="86"/>
      <c r="DD258" s="86"/>
      <c r="DE258" s="86"/>
      <c r="DF258" s="86"/>
      <c r="DG258" s="86"/>
      <c r="DH258" s="86"/>
      <c r="DI258" s="86"/>
      <c r="DJ258" s="86"/>
      <c r="DK258" s="86"/>
      <c r="DL258" s="86"/>
      <c r="DM258" s="86"/>
    </row>
    <row r="259" spans="6:117" ht="15.75" customHeight="1">
      <c r="F259" s="85"/>
      <c r="L259" s="87"/>
      <c r="M259" s="87"/>
      <c r="O259" s="87"/>
      <c r="V259" s="88"/>
      <c r="AI259" s="89"/>
      <c r="AK259" s="90"/>
      <c r="BM259" s="85"/>
      <c r="BN259" s="91"/>
      <c r="CL259" s="85"/>
      <c r="CT259" s="86"/>
      <c r="CU259" s="86"/>
      <c r="CV259" s="86"/>
      <c r="CW259" s="86"/>
      <c r="CX259" s="86"/>
      <c r="CY259" s="86"/>
      <c r="CZ259" s="86"/>
      <c r="DA259" s="86"/>
      <c r="DB259" s="86"/>
      <c r="DC259" s="86"/>
      <c r="DD259" s="86"/>
      <c r="DE259" s="86"/>
      <c r="DF259" s="86"/>
      <c r="DG259" s="86"/>
      <c r="DH259" s="86"/>
      <c r="DI259" s="86"/>
      <c r="DJ259" s="86"/>
      <c r="DK259" s="86"/>
      <c r="DL259" s="86"/>
      <c r="DM259" s="86"/>
    </row>
    <row r="260" spans="6:117" ht="15.75" customHeight="1">
      <c r="F260" s="85"/>
      <c r="L260" s="87"/>
      <c r="M260" s="87"/>
      <c r="O260" s="87"/>
      <c r="V260" s="88"/>
      <c r="AI260" s="89"/>
      <c r="AK260" s="90"/>
      <c r="BM260" s="85"/>
      <c r="BN260" s="91"/>
      <c r="CL260" s="85"/>
      <c r="CT260" s="86"/>
      <c r="CU260" s="86"/>
      <c r="CV260" s="86"/>
      <c r="CW260" s="86"/>
      <c r="CX260" s="86"/>
      <c r="CY260" s="86"/>
      <c r="CZ260" s="86"/>
      <c r="DA260" s="86"/>
      <c r="DB260" s="86"/>
      <c r="DC260" s="86"/>
      <c r="DD260" s="86"/>
      <c r="DE260" s="86"/>
      <c r="DF260" s="86"/>
      <c r="DG260" s="86"/>
      <c r="DH260" s="86"/>
      <c r="DI260" s="86"/>
      <c r="DJ260" s="86"/>
      <c r="DK260" s="86"/>
      <c r="DL260" s="86"/>
      <c r="DM260" s="86"/>
    </row>
    <row r="261" spans="6:117" ht="15.75" customHeight="1">
      <c r="F261" s="85"/>
      <c r="L261" s="87"/>
      <c r="M261" s="87"/>
      <c r="O261" s="87"/>
      <c r="V261" s="88"/>
      <c r="AI261" s="89"/>
      <c r="AK261" s="90"/>
      <c r="BM261" s="85"/>
      <c r="BN261" s="91"/>
      <c r="CL261" s="85"/>
      <c r="CT261" s="86"/>
      <c r="CU261" s="86"/>
      <c r="CV261" s="86"/>
      <c r="CW261" s="86"/>
      <c r="CX261" s="86"/>
      <c r="CY261" s="86"/>
      <c r="CZ261" s="86"/>
      <c r="DA261" s="86"/>
      <c r="DB261" s="86"/>
      <c r="DC261" s="86"/>
      <c r="DD261" s="86"/>
      <c r="DE261" s="86"/>
      <c r="DF261" s="86"/>
      <c r="DG261" s="86"/>
      <c r="DH261" s="86"/>
      <c r="DI261" s="86"/>
      <c r="DJ261" s="86"/>
      <c r="DK261" s="86"/>
      <c r="DL261" s="86"/>
      <c r="DM261" s="86"/>
    </row>
    <row r="262" spans="6:117" ht="15.75" customHeight="1">
      <c r="F262" s="85"/>
      <c r="L262" s="87"/>
      <c r="M262" s="87"/>
      <c r="O262" s="87"/>
      <c r="V262" s="88"/>
      <c r="AI262" s="89"/>
      <c r="AK262" s="90"/>
      <c r="BM262" s="85"/>
      <c r="BN262" s="91"/>
      <c r="CL262" s="85"/>
      <c r="CT262" s="86"/>
      <c r="CU262" s="86"/>
      <c r="CV262" s="86"/>
      <c r="CW262" s="86"/>
      <c r="CX262" s="86"/>
      <c r="CY262" s="86"/>
      <c r="CZ262" s="86"/>
      <c r="DA262" s="86"/>
      <c r="DB262" s="86"/>
      <c r="DC262" s="86"/>
      <c r="DD262" s="86"/>
      <c r="DE262" s="86"/>
      <c r="DF262" s="86"/>
      <c r="DG262" s="86"/>
      <c r="DH262" s="86"/>
      <c r="DI262" s="86"/>
      <c r="DJ262" s="86"/>
      <c r="DK262" s="86"/>
      <c r="DL262" s="86"/>
      <c r="DM262" s="86"/>
    </row>
    <row r="263" spans="6:117" ht="15.75" customHeight="1">
      <c r="F263" s="85"/>
      <c r="L263" s="87"/>
      <c r="M263" s="87"/>
      <c r="O263" s="87"/>
      <c r="V263" s="88"/>
      <c r="AI263" s="89"/>
      <c r="AK263" s="90"/>
      <c r="BM263" s="85"/>
      <c r="BN263" s="91"/>
      <c r="CL263" s="85"/>
      <c r="CT263" s="86"/>
      <c r="CU263" s="86"/>
      <c r="CV263" s="86"/>
      <c r="CW263" s="86"/>
      <c r="CX263" s="86"/>
      <c r="CY263" s="86"/>
      <c r="CZ263" s="86"/>
      <c r="DA263" s="86"/>
      <c r="DB263" s="86"/>
      <c r="DC263" s="86"/>
      <c r="DD263" s="86"/>
      <c r="DE263" s="86"/>
      <c r="DF263" s="86"/>
      <c r="DG263" s="86"/>
      <c r="DH263" s="86"/>
      <c r="DI263" s="86"/>
      <c r="DJ263" s="86"/>
      <c r="DK263" s="86"/>
      <c r="DL263" s="86"/>
      <c r="DM263" s="86"/>
    </row>
    <row r="264" spans="6:117" ht="15.75" customHeight="1">
      <c r="F264" s="85"/>
      <c r="L264" s="87"/>
      <c r="M264" s="87"/>
      <c r="O264" s="87"/>
      <c r="V264" s="88"/>
      <c r="AI264" s="89"/>
      <c r="AK264" s="90"/>
      <c r="BM264" s="85"/>
      <c r="BN264" s="91"/>
      <c r="CL264" s="85"/>
      <c r="CT264" s="86"/>
      <c r="CU264" s="86"/>
      <c r="CV264" s="86"/>
      <c r="CW264" s="86"/>
      <c r="CX264" s="86"/>
      <c r="CY264" s="86"/>
      <c r="CZ264" s="86"/>
      <c r="DA264" s="86"/>
      <c r="DB264" s="86"/>
      <c r="DC264" s="86"/>
      <c r="DD264" s="86"/>
      <c r="DE264" s="86"/>
      <c r="DF264" s="86"/>
      <c r="DG264" s="86"/>
      <c r="DH264" s="86"/>
      <c r="DI264" s="86"/>
      <c r="DJ264" s="86"/>
      <c r="DK264" s="86"/>
      <c r="DL264" s="86"/>
      <c r="DM264" s="86"/>
    </row>
    <row r="265" spans="6:117" ht="15.75" customHeight="1">
      <c r="F265" s="85"/>
      <c r="L265" s="87"/>
      <c r="M265" s="87"/>
      <c r="O265" s="87"/>
      <c r="V265" s="88"/>
      <c r="AI265" s="89"/>
      <c r="AK265" s="90"/>
      <c r="BM265" s="85"/>
      <c r="BN265" s="91"/>
      <c r="CL265" s="85"/>
      <c r="CT265" s="86"/>
      <c r="CU265" s="86"/>
      <c r="CV265" s="86"/>
      <c r="CW265" s="86"/>
      <c r="CX265" s="86"/>
      <c r="CY265" s="86"/>
      <c r="CZ265" s="86"/>
      <c r="DA265" s="86"/>
      <c r="DB265" s="86"/>
      <c r="DC265" s="86"/>
      <c r="DD265" s="86"/>
      <c r="DE265" s="86"/>
      <c r="DF265" s="86"/>
      <c r="DG265" s="86"/>
      <c r="DH265" s="86"/>
      <c r="DI265" s="86"/>
      <c r="DJ265" s="86"/>
      <c r="DK265" s="86"/>
      <c r="DL265" s="86"/>
      <c r="DM265" s="86"/>
    </row>
    <row r="266" spans="6:117" ht="15.75" customHeight="1">
      <c r="F266" s="85"/>
      <c r="L266" s="87"/>
      <c r="M266" s="87"/>
      <c r="O266" s="87"/>
      <c r="V266" s="88"/>
      <c r="AI266" s="89"/>
      <c r="AK266" s="90"/>
      <c r="BM266" s="85"/>
      <c r="BN266" s="91"/>
      <c r="CL266" s="85"/>
      <c r="CT266" s="86"/>
      <c r="CU266" s="86"/>
      <c r="CV266" s="86"/>
      <c r="CW266" s="86"/>
      <c r="CX266" s="86"/>
      <c r="CY266" s="86"/>
      <c r="CZ266" s="86"/>
      <c r="DA266" s="86"/>
      <c r="DB266" s="86"/>
      <c r="DC266" s="86"/>
      <c r="DD266" s="86"/>
      <c r="DE266" s="86"/>
      <c r="DF266" s="86"/>
      <c r="DG266" s="86"/>
      <c r="DH266" s="86"/>
      <c r="DI266" s="86"/>
      <c r="DJ266" s="86"/>
      <c r="DK266" s="86"/>
      <c r="DL266" s="86"/>
      <c r="DM266" s="86"/>
    </row>
    <row r="267" spans="6:117" ht="15.75" customHeight="1">
      <c r="F267" s="85"/>
      <c r="L267" s="87"/>
      <c r="M267" s="87"/>
      <c r="O267" s="87"/>
      <c r="V267" s="88"/>
      <c r="AI267" s="89"/>
      <c r="AK267" s="90"/>
      <c r="BM267" s="85"/>
      <c r="BN267" s="91"/>
      <c r="CL267" s="85"/>
      <c r="CT267" s="86"/>
      <c r="CU267" s="86"/>
      <c r="CV267" s="86"/>
      <c r="CW267" s="86"/>
      <c r="CX267" s="86"/>
      <c r="CY267" s="86"/>
      <c r="CZ267" s="86"/>
      <c r="DA267" s="86"/>
      <c r="DB267" s="86"/>
      <c r="DC267" s="86"/>
      <c r="DD267" s="86"/>
      <c r="DE267" s="86"/>
      <c r="DF267" s="86"/>
      <c r="DG267" s="86"/>
      <c r="DH267" s="86"/>
      <c r="DI267" s="86"/>
      <c r="DJ267" s="86"/>
      <c r="DK267" s="86"/>
      <c r="DL267" s="86"/>
      <c r="DM267" s="86"/>
    </row>
    <row r="268" spans="6:117" ht="15.75" customHeight="1">
      <c r="F268" s="85"/>
      <c r="L268" s="87"/>
      <c r="M268" s="87"/>
      <c r="O268" s="87"/>
      <c r="V268" s="88"/>
      <c r="AI268" s="89"/>
      <c r="AK268" s="90"/>
      <c r="BM268" s="85"/>
      <c r="BN268" s="91"/>
      <c r="CL268" s="85"/>
      <c r="CT268" s="86"/>
      <c r="CU268" s="86"/>
      <c r="CV268" s="86"/>
      <c r="CW268" s="86"/>
      <c r="CX268" s="86"/>
      <c r="CY268" s="86"/>
      <c r="CZ268" s="86"/>
      <c r="DA268" s="86"/>
      <c r="DB268" s="86"/>
      <c r="DC268" s="86"/>
      <c r="DD268" s="86"/>
      <c r="DE268" s="86"/>
      <c r="DF268" s="86"/>
      <c r="DG268" s="86"/>
      <c r="DH268" s="86"/>
      <c r="DI268" s="86"/>
      <c r="DJ268" s="86"/>
      <c r="DK268" s="86"/>
      <c r="DL268" s="86"/>
      <c r="DM268" s="86"/>
    </row>
    <row r="269" spans="6:117" ht="15.75" customHeight="1">
      <c r="F269" s="85"/>
      <c r="L269" s="87"/>
      <c r="M269" s="87"/>
      <c r="O269" s="87"/>
      <c r="V269" s="88"/>
      <c r="AI269" s="89"/>
      <c r="AK269" s="90"/>
      <c r="BM269" s="85"/>
      <c r="BN269" s="91"/>
      <c r="CL269" s="85"/>
      <c r="CT269" s="86"/>
      <c r="CU269" s="86"/>
      <c r="CV269" s="86"/>
      <c r="CW269" s="86"/>
      <c r="CX269" s="86"/>
      <c r="CY269" s="86"/>
      <c r="CZ269" s="86"/>
      <c r="DA269" s="86"/>
      <c r="DB269" s="86"/>
      <c r="DC269" s="86"/>
      <c r="DD269" s="86"/>
      <c r="DE269" s="86"/>
      <c r="DF269" s="86"/>
      <c r="DG269" s="86"/>
      <c r="DH269" s="86"/>
      <c r="DI269" s="86"/>
      <c r="DJ269" s="86"/>
      <c r="DK269" s="86"/>
      <c r="DL269" s="86"/>
      <c r="DM269" s="86"/>
    </row>
    <row r="270" spans="6:117" ht="15.75" customHeight="1">
      <c r="F270" s="85"/>
      <c r="L270" s="87"/>
      <c r="M270" s="87"/>
      <c r="O270" s="87"/>
      <c r="V270" s="88"/>
      <c r="AI270" s="89"/>
      <c r="AK270" s="90"/>
      <c r="BM270" s="85"/>
      <c r="BN270" s="91"/>
      <c r="CL270" s="85"/>
      <c r="CT270" s="86"/>
      <c r="CU270" s="86"/>
      <c r="CV270" s="86"/>
      <c r="CW270" s="86"/>
      <c r="CX270" s="86"/>
      <c r="CY270" s="86"/>
      <c r="CZ270" s="86"/>
      <c r="DA270" s="86"/>
      <c r="DB270" s="86"/>
      <c r="DC270" s="86"/>
      <c r="DD270" s="86"/>
      <c r="DE270" s="86"/>
      <c r="DF270" s="86"/>
      <c r="DG270" s="86"/>
      <c r="DH270" s="86"/>
      <c r="DI270" s="86"/>
      <c r="DJ270" s="86"/>
      <c r="DK270" s="86"/>
      <c r="DL270" s="86"/>
      <c r="DM270" s="86"/>
    </row>
    <row r="271" spans="6:117" ht="15.75" customHeight="1">
      <c r="F271" s="85"/>
      <c r="L271" s="87"/>
      <c r="M271" s="87"/>
      <c r="O271" s="87"/>
      <c r="V271" s="88"/>
      <c r="AI271" s="89"/>
      <c r="AK271" s="90"/>
      <c r="BM271" s="85"/>
      <c r="BN271" s="91"/>
      <c r="CL271" s="85"/>
      <c r="CT271" s="86"/>
      <c r="CU271" s="86"/>
      <c r="CV271" s="86"/>
      <c r="CW271" s="86"/>
      <c r="CX271" s="86"/>
      <c r="CY271" s="86"/>
      <c r="CZ271" s="86"/>
      <c r="DA271" s="86"/>
      <c r="DB271" s="86"/>
      <c r="DC271" s="86"/>
      <c r="DD271" s="86"/>
      <c r="DE271" s="86"/>
      <c r="DF271" s="86"/>
      <c r="DG271" s="86"/>
      <c r="DH271" s="86"/>
      <c r="DI271" s="86"/>
      <c r="DJ271" s="86"/>
      <c r="DK271" s="86"/>
      <c r="DL271" s="86"/>
      <c r="DM271" s="86"/>
    </row>
    <row r="272" spans="6:117" ht="15.75" customHeight="1">
      <c r="F272" s="85"/>
      <c r="L272" s="87"/>
      <c r="M272" s="87"/>
      <c r="O272" s="87"/>
      <c r="V272" s="88"/>
      <c r="AI272" s="89"/>
      <c r="AK272" s="90"/>
      <c r="BM272" s="85"/>
      <c r="BN272" s="91"/>
      <c r="CL272" s="85"/>
      <c r="CT272" s="86"/>
      <c r="CU272" s="86"/>
      <c r="CV272" s="86"/>
      <c r="CW272" s="86"/>
      <c r="CX272" s="86"/>
      <c r="CY272" s="86"/>
      <c r="CZ272" s="86"/>
      <c r="DA272" s="86"/>
      <c r="DB272" s="86"/>
      <c r="DC272" s="86"/>
      <c r="DD272" s="86"/>
      <c r="DE272" s="86"/>
      <c r="DF272" s="86"/>
      <c r="DG272" s="86"/>
      <c r="DH272" s="86"/>
      <c r="DI272" s="86"/>
      <c r="DJ272" s="86"/>
      <c r="DK272" s="86"/>
      <c r="DL272" s="86"/>
      <c r="DM272" s="86"/>
    </row>
    <row r="273" spans="6:117" ht="15.75" customHeight="1">
      <c r="F273" s="85"/>
      <c r="L273" s="87"/>
      <c r="M273" s="87"/>
      <c r="O273" s="87"/>
      <c r="V273" s="88"/>
      <c r="AI273" s="89"/>
      <c r="AK273" s="90"/>
      <c r="BM273" s="85"/>
      <c r="BN273" s="91"/>
      <c r="CL273" s="85"/>
      <c r="CT273" s="86"/>
      <c r="CU273" s="86"/>
      <c r="CV273" s="86"/>
      <c r="CW273" s="86"/>
      <c r="CX273" s="86"/>
      <c r="CY273" s="86"/>
      <c r="CZ273" s="86"/>
      <c r="DA273" s="86"/>
      <c r="DB273" s="86"/>
      <c r="DC273" s="86"/>
      <c r="DD273" s="86"/>
      <c r="DE273" s="86"/>
      <c r="DF273" s="86"/>
      <c r="DG273" s="86"/>
      <c r="DH273" s="86"/>
      <c r="DI273" s="86"/>
      <c r="DJ273" s="86"/>
      <c r="DK273" s="86"/>
      <c r="DL273" s="86"/>
      <c r="DM273" s="86"/>
    </row>
    <row r="274" spans="6:117" ht="15.75" customHeight="1">
      <c r="F274" s="85"/>
      <c r="L274" s="87"/>
      <c r="M274" s="87"/>
      <c r="O274" s="87"/>
      <c r="V274" s="88"/>
      <c r="AI274" s="89"/>
      <c r="AK274" s="90"/>
      <c r="BM274" s="85"/>
      <c r="BN274" s="91"/>
      <c r="CL274" s="85"/>
      <c r="CT274" s="86"/>
      <c r="CU274" s="86"/>
      <c r="CV274" s="86"/>
      <c r="CW274" s="86"/>
      <c r="CX274" s="86"/>
      <c r="CY274" s="86"/>
      <c r="CZ274" s="86"/>
      <c r="DA274" s="86"/>
      <c r="DB274" s="86"/>
      <c r="DC274" s="86"/>
      <c r="DD274" s="86"/>
      <c r="DE274" s="86"/>
      <c r="DF274" s="86"/>
      <c r="DG274" s="86"/>
      <c r="DH274" s="86"/>
      <c r="DI274" s="86"/>
      <c r="DJ274" s="86"/>
      <c r="DK274" s="86"/>
      <c r="DL274" s="86"/>
      <c r="DM274" s="86"/>
    </row>
    <row r="275" spans="6:117" ht="15.75" customHeight="1">
      <c r="F275" s="85"/>
      <c r="L275" s="87"/>
      <c r="M275" s="87"/>
      <c r="O275" s="87"/>
      <c r="V275" s="88"/>
      <c r="AI275" s="89"/>
      <c r="AK275" s="90"/>
      <c r="BM275" s="85"/>
      <c r="BN275" s="91"/>
      <c r="CL275" s="85"/>
      <c r="CT275" s="86"/>
      <c r="CU275" s="86"/>
      <c r="CV275" s="86"/>
      <c r="CW275" s="86"/>
      <c r="CX275" s="86"/>
      <c r="CY275" s="86"/>
      <c r="CZ275" s="86"/>
      <c r="DA275" s="86"/>
      <c r="DB275" s="86"/>
      <c r="DC275" s="86"/>
      <c r="DD275" s="86"/>
      <c r="DE275" s="86"/>
      <c r="DF275" s="86"/>
      <c r="DG275" s="86"/>
      <c r="DH275" s="86"/>
      <c r="DI275" s="86"/>
      <c r="DJ275" s="86"/>
      <c r="DK275" s="86"/>
      <c r="DL275" s="86"/>
      <c r="DM275" s="86"/>
    </row>
    <row r="276" spans="6:117" ht="15.75" customHeight="1">
      <c r="F276" s="85"/>
      <c r="L276" s="87"/>
      <c r="M276" s="87"/>
      <c r="O276" s="87"/>
      <c r="V276" s="88"/>
      <c r="AI276" s="89"/>
      <c r="AK276" s="90"/>
      <c r="BM276" s="85"/>
      <c r="BN276" s="91"/>
      <c r="CL276" s="85"/>
      <c r="CT276" s="86"/>
      <c r="CU276" s="86"/>
      <c r="CV276" s="86"/>
      <c r="CW276" s="86"/>
      <c r="CX276" s="86"/>
      <c r="CY276" s="86"/>
      <c r="CZ276" s="86"/>
      <c r="DA276" s="86"/>
      <c r="DB276" s="86"/>
      <c r="DC276" s="86"/>
      <c r="DD276" s="86"/>
      <c r="DE276" s="86"/>
      <c r="DF276" s="86"/>
      <c r="DG276" s="86"/>
      <c r="DH276" s="86"/>
      <c r="DI276" s="86"/>
      <c r="DJ276" s="86"/>
      <c r="DK276" s="86"/>
      <c r="DL276" s="86"/>
      <c r="DM276" s="86"/>
    </row>
    <row r="277" spans="6:117" ht="15.75" customHeight="1">
      <c r="F277" s="85"/>
      <c r="L277" s="87"/>
      <c r="M277" s="87"/>
      <c r="O277" s="87"/>
      <c r="V277" s="88"/>
      <c r="AI277" s="89"/>
      <c r="AK277" s="90"/>
      <c r="BM277" s="85"/>
      <c r="BN277" s="91"/>
      <c r="CL277" s="85"/>
      <c r="CT277" s="86"/>
      <c r="CU277" s="86"/>
      <c r="CV277" s="86"/>
      <c r="CW277" s="86"/>
      <c r="CX277" s="86"/>
      <c r="CY277" s="86"/>
      <c r="CZ277" s="86"/>
      <c r="DA277" s="86"/>
      <c r="DB277" s="86"/>
      <c r="DC277" s="86"/>
      <c r="DD277" s="86"/>
      <c r="DE277" s="86"/>
      <c r="DF277" s="86"/>
      <c r="DG277" s="86"/>
      <c r="DH277" s="86"/>
      <c r="DI277" s="86"/>
      <c r="DJ277" s="86"/>
      <c r="DK277" s="86"/>
      <c r="DL277" s="86"/>
      <c r="DM277" s="86"/>
    </row>
    <row r="278" spans="6:117" ht="15.75" customHeight="1">
      <c r="F278" s="85"/>
      <c r="L278" s="87"/>
      <c r="M278" s="87"/>
      <c r="O278" s="87"/>
      <c r="V278" s="88"/>
      <c r="AI278" s="89"/>
      <c r="AK278" s="90"/>
      <c r="BM278" s="85"/>
      <c r="BN278" s="91"/>
      <c r="CL278" s="85"/>
      <c r="CT278" s="86"/>
      <c r="CU278" s="86"/>
      <c r="CV278" s="86"/>
      <c r="CW278" s="86"/>
      <c r="CX278" s="86"/>
      <c r="CY278" s="86"/>
      <c r="CZ278" s="86"/>
      <c r="DA278" s="86"/>
      <c r="DB278" s="86"/>
      <c r="DC278" s="86"/>
      <c r="DD278" s="86"/>
      <c r="DE278" s="86"/>
      <c r="DF278" s="86"/>
      <c r="DG278" s="86"/>
      <c r="DH278" s="86"/>
      <c r="DI278" s="86"/>
      <c r="DJ278" s="86"/>
      <c r="DK278" s="86"/>
      <c r="DL278" s="86"/>
      <c r="DM278" s="86"/>
    </row>
    <row r="279" spans="6:117" ht="15.75" customHeight="1">
      <c r="F279" s="85"/>
      <c r="L279" s="87"/>
      <c r="M279" s="87"/>
      <c r="O279" s="87"/>
      <c r="V279" s="88"/>
      <c r="AI279" s="89"/>
      <c r="AK279" s="90"/>
      <c r="BM279" s="85"/>
      <c r="BN279" s="91"/>
      <c r="CL279" s="85"/>
      <c r="CT279" s="86"/>
      <c r="CU279" s="86"/>
      <c r="CV279" s="86"/>
      <c r="CW279" s="86"/>
      <c r="CX279" s="86"/>
      <c r="CY279" s="86"/>
      <c r="CZ279" s="86"/>
      <c r="DA279" s="86"/>
      <c r="DB279" s="86"/>
      <c r="DC279" s="86"/>
      <c r="DD279" s="86"/>
      <c r="DE279" s="86"/>
      <c r="DF279" s="86"/>
      <c r="DG279" s="86"/>
      <c r="DH279" s="86"/>
      <c r="DI279" s="86"/>
      <c r="DJ279" s="86"/>
      <c r="DK279" s="86"/>
      <c r="DL279" s="86"/>
      <c r="DM279" s="86"/>
    </row>
    <row r="280" spans="6:117" ht="15.75" customHeight="1">
      <c r="F280" s="85"/>
      <c r="L280" s="87"/>
      <c r="M280" s="87"/>
      <c r="O280" s="87"/>
      <c r="V280" s="88"/>
      <c r="AI280" s="89"/>
      <c r="AK280" s="90"/>
      <c r="BM280" s="85"/>
      <c r="BN280" s="91"/>
      <c r="CL280" s="85"/>
      <c r="CT280" s="86"/>
      <c r="CU280" s="86"/>
      <c r="CV280" s="86"/>
      <c r="CW280" s="86"/>
      <c r="CX280" s="86"/>
      <c r="CY280" s="86"/>
      <c r="CZ280" s="86"/>
      <c r="DA280" s="86"/>
      <c r="DB280" s="86"/>
      <c r="DC280" s="86"/>
      <c r="DD280" s="86"/>
      <c r="DE280" s="86"/>
      <c r="DF280" s="86"/>
      <c r="DG280" s="86"/>
      <c r="DH280" s="86"/>
      <c r="DI280" s="86"/>
      <c r="DJ280" s="86"/>
      <c r="DK280" s="86"/>
      <c r="DL280" s="86"/>
      <c r="DM280" s="86"/>
    </row>
    <row r="281" spans="6:117" ht="15.75" customHeight="1">
      <c r="F281" s="85"/>
      <c r="L281" s="87"/>
      <c r="M281" s="87"/>
      <c r="O281" s="87"/>
      <c r="V281" s="88"/>
      <c r="AI281" s="89"/>
      <c r="AK281" s="90"/>
      <c r="BM281" s="85"/>
      <c r="BN281" s="91"/>
      <c r="CL281" s="85"/>
      <c r="CT281" s="86"/>
      <c r="CU281" s="86"/>
      <c r="CV281" s="86"/>
      <c r="CW281" s="86"/>
      <c r="CX281" s="86"/>
      <c r="CY281" s="86"/>
      <c r="CZ281" s="86"/>
      <c r="DA281" s="86"/>
      <c r="DB281" s="86"/>
      <c r="DC281" s="86"/>
      <c r="DD281" s="86"/>
      <c r="DE281" s="86"/>
      <c r="DF281" s="86"/>
      <c r="DG281" s="86"/>
      <c r="DH281" s="86"/>
      <c r="DI281" s="86"/>
      <c r="DJ281" s="86"/>
      <c r="DK281" s="86"/>
      <c r="DL281" s="86"/>
      <c r="DM281" s="86"/>
    </row>
    <row r="282" spans="6:117" ht="15.75" customHeight="1">
      <c r="F282" s="85"/>
      <c r="L282" s="87"/>
      <c r="M282" s="87"/>
      <c r="O282" s="87"/>
      <c r="V282" s="88"/>
      <c r="AI282" s="89"/>
      <c r="AK282" s="90"/>
      <c r="BM282" s="85"/>
      <c r="BN282" s="91"/>
      <c r="CL282" s="85"/>
      <c r="CT282" s="86"/>
      <c r="CU282" s="86"/>
      <c r="CV282" s="86"/>
      <c r="CW282" s="86"/>
      <c r="CX282" s="86"/>
      <c r="CY282" s="86"/>
      <c r="CZ282" s="86"/>
      <c r="DA282" s="86"/>
      <c r="DB282" s="86"/>
      <c r="DC282" s="86"/>
      <c r="DD282" s="86"/>
      <c r="DE282" s="86"/>
      <c r="DF282" s="86"/>
      <c r="DG282" s="86"/>
      <c r="DH282" s="86"/>
      <c r="DI282" s="86"/>
      <c r="DJ282" s="86"/>
      <c r="DK282" s="86"/>
      <c r="DL282" s="86"/>
      <c r="DM282" s="86"/>
    </row>
    <row r="283" spans="6:117" ht="15.75" customHeight="1">
      <c r="F283" s="85"/>
      <c r="L283" s="87"/>
      <c r="M283" s="87"/>
      <c r="O283" s="87"/>
      <c r="V283" s="88"/>
      <c r="AI283" s="89"/>
      <c r="AK283" s="90"/>
      <c r="BM283" s="85"/>
      <c r="BN283" s="91"/>
      <c r="CL283" s="85"/>
      <c r="CT283" s="86"/>
      <c r="CU283" s="86"/>
      <c r="CV283" s="86"/>
      <c r="CW283" s="86"/>
      <c r="CX283" s="86"/>
      <c r="CY283" s="86"/>
      <c r="CZ283" s="86"/>
      <c r="DA283" s="86"/>
      <c r="DB283" s="86"/>
      <c r="DC283" s="86"/>
      <c r="DD283" s="86"/>
      <c r="DE283" s="86"/>
      <c r="DF283" s="86"/>
      <c r="DG283" s="86"/>
      <c r="DH283" s="86"/>
      <c r="DI283" s="86"/>
      <c r="DJ283" s="86"/>
      <c r="DK283" s="86"/>
      <c r="DL283" s="86"/>
      <c r="DM283" s="86"/>
    </row>
    <row r="284" spans="6:117" ht="15.75" customHeight="1">
      <c r="F284" s="85"/>
      <c r="L284" s="87"/>
      <c r="M284" s="87"/>
      <c r="O284" s="87"/>
      <c r="V284" s="88"/>
      <c r="AI284" s="89"/>
      <c r="AK284" s="90"/>
      <c r="BM284" s="85"/>
      <c r="BN284" s="91"/>
      <c r="CL284" s="85"/>
      <c r="CT284" s="86"/>
      <c r="CU284" s="86"/>
      <c r="CV284" s="86"/>
      <c r="CW284" s="86"/>
      <c r="CX284" s="86"/>
      <c r="CY284" s="86"/>
      <c r="CZ284" s="86"/>
      <c r="DA284" s="86"/>
      <c r="DB284" s="86"/>
      <c r="DC284" s="86"/>
      <c r="DD284" s="86"/>
      <c r="DE284" s="86"/>
      <c r="DF284" s="86"/>
      <c r="DG284" s="86"/>
      <c r="DH284" s="86"/>
      <c r="DI284" s="86"/>
      <c r="DJ284" s="86"/>
      <c r="DK284" s="86"/>
      <c r="DL284" s="86"/>
      <c r="DM284" s="86"/>
    </row>
    <row r="285" spans="6:117" ht="15.75" customHeight="1">
      <c r="F285" s="85"/>
      <c r="L285" s="87"/>
      <c r="M285" s="87"/>
      <c r="O285" s="87"/>
      <c r="V285" s="88"/>
      <c r="AI285" s="89"/>
      <c r="AK285" s="90"/>
      <c r="BM285" s="85"/>
      <c r="BN285" s="91"/>
      <c r="CL285" s="85"/>
      <c r="CT285" s="86"/>
      <c r="CU285" s="86"/>
      <c r="CV285" s="86"/>
      <c r="CW285" s="86"/>
      <c r="CX285" s="86"/>
      <c r="CY285" s="86"/>
      <c r="CZ285" s="86"/>
      <c r="DA285" s="86"/>
      <c r="DB285" s="86"/>
      <c r="DC285" s="86"/>
      <c r="DD285" s="86"/>
      <c r="DE285" s="86"/>
      <c r="DF285" s="86"/>
      <c r="DG285" s="86"/>
      <c r="DH285" s="86"/>
      <c r="DI285" s="86"/>
      <c r="DJ285" s="86"/>
      <c r="DK285" s="86"/>
      <c r="DL285" s="86"/>
      <c r="DM285" s="86"/>
    </row>
    <row r="286" spans="6:117" ht="15.75" customHeight="1">
      <c r="F286" s="85"/>
      <c r="L286" s="87"/>
      <c r="M286" s="87"/>
      <c r="O286" s="87"/>
      <c r="V286" s="88"/>
      <c r="AI286" s="89"/>
      <c r="AK286" s="90"/>
      <c r="BM286" s="85"/>
      <c r="BN286" s="91"/>
      <c r="CL286" s="85"/>
      <c r="CT286" s="86"/>
      <c r="CU286" s="86"/>
      <c r="CV286" s="86"/>
      <c r="CW286" s="86"/>
      <c r="CX286" s="86"/>
      <c r="CY286" s="86"/>
      <c r="CZ286" s="86"/>
      <c r="DA286" s="86"/>
      <c r="DB286" s="86"/>
      <c r="DC286" s="86"/>
      <c r="DD286" s="86"/>
      <c r="DE286" s="86"/>
      <c r="DF286" s="86"/>
      <c r="DG286" s="86"/>
      <c r="DH286" s="86"/>
      <c r="DI286" s="86"/>
      <c r="DJ286" s="86"/>
      <c r="DK286" s="86"/>
      <c r="DL286" s="86"/>
      <c r="DM286" s="86"/>
    </row>
    <row r="287" spans="6:117" ht="15.75" customHeight="1">
      <c r="F287" s="85"/>
      <c r="L287" s="87"/>
      <c r="M287" s="87"/>
      <c r="O287" s="87"/>
      <c r="V287" s="88"/>
      <c r="AI287" s="89"/>
      <c r="AK287" s="90"/>
      <c r="BM287" s="85"/>
      <c r="BN287" s="91"/>
      <c r="CL287" s="85"/>
      <c r="CT287" s="86"/>
      <c r="CU287" s="86"/>
      <c r="CV287" s="86"/>
      <c r="CW287" s="86"/>
      <c r="CX287" s="86"/>
      <c r="CY287" s="86"/>
      <c r="CZ287" s="86"/>
      <c r="DA287" s="86"/>
      <c r="DB287" s="86"/>
      <c r="DC287" s="86"/>
      <c r="DD287" s="86"/>
      <c r="DE287" s="86"/>
      <c r="DF287" s="86"/>
      <c r="DG287" s="86"/>
      <c r="DH287" s="86"/>
      <c r="DI287" s="86"/>
      <c r="DJ287" s="86"/>
      <c r="DK287" s="86"/>
      <c r="DL287" s="86"/>
      <c r="DM287" s="86"/>
    </row>
    <row r="288" spans="6:117" ht="15.75" customHeight="1">
      <c r="F288" s="85"/>
      <c r="L288" s="87"/>
      <c r="M288" s="87"/>
      <c r="O288" s="87"/>
      <c r="V288" s="88"/>
      <c r="AI288" s="89"/>
      <c r="AK288" s="90"/>
      <c r="BM288" s="85"/>
      <c r="BN288" s="91"/>
      <c r="CL288" s="85"/>
      <c r="CT288" s="86"/>
      <c r="CU288" s="86"/>
      <c r="CV288" s="86"/>
      <c r="CW288" s="86"/>
      <c r="CX288" s="86"/>
      <c r="CY288" s="86"/>
      <c r="CZ288" s="86"/>
      <c r="DA288" s="86"/>
      <c r="DB288" s="86"/>
      <c r="DC288" s="86"/>
      <c r="DD288" s="86"/>
      <c r="DE288" s="86"/>
      <c r="DF288" s="86"/>
      <c r="DG288" s="86"/>
      <c r="DH288" s="86"/>
      <c r="DI288" s="86"/>
      <c r="DJ288" s="86"/>
      <c r="DK288" s="86"/>
      <c r="DL288" s="86"/>
      <c r="DM288" s="86"/>
    </row>
    <row r="289" spans="6:117" ht="15.75" customHeight="1">
      <c r="F289" s="85"/>
      <c r="L289" s="87"/>
      <c r="M289" s="87"/>
      <c r="O289" s="87"/>
      <c r="V289" s="88"/>
      <c r="AI289" s="89"/>
      <c r="AK289" s="90"/>
      <c r="BM289" s="85"/>
      <c r="BN289" s="91"/>
      <c r="CL289" s="85"/>
      <c r="CT289" s="86"/>
      <c r="CU289" s="86"/>
      <c r="CV289" s="86"/>
      <c r="CW289" s="86"/>
      <c r="CX289" s="86"/>
      <c r="CY289" s="86"/>
      <c r="CZ289" s="86"/>
      <c r="DA289" s="86"/>
      <c r="DB289" s="86"/>
      <c r="DC289" s="86"/>
      <c r="DD289" s="86"/>
      <c r="DE289" s="86"/>
      <c r="DF289" s="86"/>
      <c r="DG289" s="86"/>
      <c r="DH289" s="86"/>
      <c r="DI289" s="86"/>
      <c r="DJ289" s="86"/>
      <c r="DK289" s="86"/>
      <c r="DL289" s="86"/>
      <c r="DM289" s="86"/>
    </row>
    <row r="290" spans="6:117" ht="15.75" customHeight="1">
      <c r="F290" s="85"/>
      <c r="L290" s="87"/>
      <c r="M290" s="87"/>
      <c r="O290" s="87"/>
      <c r="V290" s="88"/>
      <c r="AI290" s="89"/>
      <c r="AK290" s="90"/>
      <c r="BM290" s="85"/>
      <c r="BN290" s="91"/>
      <c r="CL290" s="85"/>
      <c r="CT290" s="86"/>
      <c r="CU290" s="86"/>
      <c r="CV290" s="86"/>
      <c r="CW290" s="86"/>
      <c r="CX290" s="86"/>
      <c r="CY290" s="86"/>
      <c r="CZ290" s="86"/>
      <c r="DA290" s="86"/>
      <c r="DB290" s="86"/>
      <c r="DC290" s="86"/>
      <c r="DD290" s="86"/>
      <c r="DE290" s="86"/>
      <c r="DF290" s="86"/>
      <c r="DG290" s="86"/>
      <c r="DH290" s="86"/>
      <c r="DI290" s="86"/>
      <c r="DJ290" s="86"/>
      <c r="DK290" s="86"/>
      <c r="DL290" s="86"/>
      <c r="DM290" s="86"/>
    </row>
    <row r="291" spans="6:117" ht="15.75" customHeight="1">
      <c r="F291" s="85"/>
      <c r="L291" s="87"/>
      <c r="M291" s="87"/>
      <c r="O291" s="87"/>
      <c r="V291" s="88"/>
      <c r="AI291" s="89"/>
      <c r="AK291" s="90"/>
      <c r="BM291" s="85"/>
      <c r="BN291" s="91"/>
      <c r="CL291" s="85"/>
      <c r="CT291" s="86"/>
      <c r="CU291" s="86"/>
      <c r="CV291" s="86"/>
      <c r="CW291" s="86"/>
      <c r="CX291" s="86"/>
      <c r="CY291" s="86"/>
      <c r="CZ291" s="86"/>
      <c r="DA291" s="86"/>
      <c r="DB291" s="86"/>
      <c r="DC291" s="86"/>
      <c r="DD291" s="86"/>
      <c r="DE291" s="86"/>
      <c r="DF291" s="86"/>
      <c r="DG291" s="86"/>
      <c r="DH291" s="86"/>
      <c r="DI291" s="86"/>
      <c r="DJ291" s="86"/>
      <c r="DK291" s="86"/>
      <c r="DL291" s="86"/>
      <c r="DM291" s="86"/>
    </row>
    <row r="292" spans="6:117" ht="15.75" customHeight="1">
      <c r="F292" s="85"/>
      <c r="L292" s="87"/>
      <c r="M292" s="87"/>
      <c r="O292" s="87"/>
      <c r="V292" s="88"/>
      <c r="AI292" s="89"/>
      <c r="AK292" s="90"/>
      <c r="BM292" s="85"/>
      <c r="BN292" s="91"/>
      <c r="CL292" s="85"/>
      <c r="CT292" s="86"/>
      <c r="CU292" s="86"/>
      <c r="CV292" s="86"/>
      <c r="CW292" s="86"/>
      <c r="CX292" s="86"/>
      <c r="CY292" s="86"/>
      <c r="CZ292" s="86"/>
      <c r="DA292" s="86"/>
      <c r="DB292" s="86"/>
      <c r="DC292" s="86"/>
      <c r="DD292" s="86"/>
      <c r="DE292" s="86"/>
      <c r="DF292" s="86"/>
      <c r="DG292" s="86"/>
      <c r="DH292" s="86"/>
      <c r="DI292" s="86"/>
      <c r="DJ292" s="86"/>
      <c r="DK292" s="86"/>
      <c r="DL292" s="86"/>
      <c r="DM292" s="86"/>
    </row>
    <row r="293" spans="6:117" ht="15.75" customHeight="1">
      <c r="F293" s="85"/>
      <c r="L293" s="87"/>
      <c r="M293" s="87"/>
      <c r="O293" s="87"/>
      <c r="V293" s="88"/>
      <c r="AI293" s="89"/>
      <c r="AK293" s="90"/>
      <c r="BM293" s="85"/>
      <c r="BN293" s="91"/>
      <c r="CL293" s="85"/>
      <c r="CT293" s="86"/>
      <c r="CU293" s="86"/>
      <c r="CV293" s="86"/>
      <c r="CW293" s="86"/>
      <c r="CX293" s="86"/>
      <c r="CY293" s="86"/>
      <c r="CZ293" s="86"/>
      <c r="DA293" s="86"/>
      <c r="DB293" s="86"/>
      <c r="DC293" s="86"/>
      <c r="DD293" s="86"/>
      <c r="DE293" s="86"/>
      <c r="DF293" s="86"/>
      <c r="DG293" s="86"/>
      <c r="DH293" s="86"/>
      <c r="DI293" s="86"/>
      <c r="DJ293" s="86"/>
      <c r="DK293" s="86"/>
      <c r="DL293" s="86"/>
      <c r="DM293" s="86"/>
    </row>
    <row r="294" spans="6:117" ht="15.75" customHeight="1">
      <c r="F294" s="85"/>
      <c r="L294" s="87"/>
      <c r="M294" s="87"/>
      <c r="O294" s="87"/>
      <c r="V294" s="88"/>
      <c r="AI294" s="89"/>
      <c r="AK294" s="90"/>
      <c r="BM294" s="85"/>
      <c r="BN294" s="91"/>
      <c r="CL294" s="85"/>
      <c r="CT294" s="86"/>
      <c r="CU294" s="86"/>
      <c r="CV294" s="86"/>
      <c r="CW294" s="86"/>
      <c r="CX294" s="86"/>
      <c r="CY294" s="86"/>
      <c r="CZ294" s="86"/>
      <c r="DA294" s="86"/>
      <c r="DB294" s="86"/>
      <c r="DC294" s="86"/>
      <c r="DD294" s="86"/>
      <c r="DE294" s="86"/>
      <c r="DF294" s="86"/>
      <c r="DG294" s="86"/>
      <c r="DH294" s="86"/>
      <c r="DI294" s="86"/>
      <c r="DJ294" s="86"/>
      <c r="DK294" s="86"/>
      <c r="DL294" s="86"/>
      <c r="DM294" s="86"/>
    </row>
    <row r="295" spans="6:117" ht="15.75" customHeight="1">
      <c r="F295" s="85"/>
      <c r="L295" s="87"/>
      <c r="M295" s="87"/>
      <c r="O295" s="87"/>
      <c r="V295" s="88"/>
      <c r="AI295" s="89"/>
      <c r="AK295" s="90"/>
      <c r="BM295" s="85"/>
      <c r="BN295" s="91"/>
      <c r="CL295" s="85"/>
      <c r="CT295" s="86"/>
      <c r="CU295" s="86"/>
      <c r="CV295" s="86"/>
      <c r="CW295" s="86"/>
      <c r="CX295" s="86"/>
      <c r="CY295" s="86"/>
      <c r="CZ295" s="86"/>
      <c r="DA295" s="86"/>
      <c r="DB295" s="86"/>
      <c r="DC295" s="86"/>
      <c r="DD295" s="86"/>
      <c r="DE295" s="86"/>
      <c r="DF295" s="86"/>
      <c r="DG295" s="86"/>
      <c r="DH295" s="86"/>
      <c r="DI295" s="86"/>
      <c r="DJ295" s="86"/>
      <c r="DK295" s="86"/>
      <c r="DL295" s="86"/>
      <c r="DM295" s="86"/>
    </row>
    <row r="296" spans="6:117" ht="15.75" customHeight="1">
      <c r="F296" s="85"/>
      <c r="L296" s="87"/>
      <c r="M296" s="87"/>
      <c r="O296" s="87"/>
      <c r="V296" s="88"/>
      <c r="AI296" s="89"/>
      <c r="AK296" s="90"/>
      <c r="BM296" s="85"/>
      <c r="BN296" s="91"/>
      <c r="CL296" s="85"/>
      <c r="CT296" s="86"/>
      <c r="CU296" s="86"/>
      <c r="CV296" s="86"/>
      <c r="CW296" s="86"/>
      <c r="CX296" s="86"/>
      <c r="CY296" s="86"/>
      <c r="CZ296" s="86"/>
      <c r="DA296" s="86"/>
      <c r="DB296" s="86"/>
      <c r="DC296" s="86"/>
      <c r="DD296" s="86"/>
      <c r="DE296" s="86"/>
      <c r="DF296" s="86"/>
      <c r="DG296" s="86"/>
      <c r="DH296" s="86"/>
      <c r="DI296" s="86"/>
      <c r="DJ296" s="86"/>
      <c r="DK296" s="86"/>
      <c r="DL296" s="86"/>
      <c r="DM296" s="86"/>
    </row>
    <row r="297" spans="6:117" ht="15.75" customHeight="1">
      <c r="F297" s="85"/>
      <c r="L297" s="87"/>
      <c r="M297" s="87"/>
      <c r="O297" s="87"/>
      <c r="V297" s="88"/>
      <c r="AI297" s="89"/>
      <c r="AK297" s="90"/>
      <c r="BM297" s="85"/>
      <c r="BN297" s="91"/>
      <c r="CL297" s="85"/>
      <c r="CT297" s="86"/>
      <c r="CU297" s="86"/>
      <c r="CV297" s="86"/>
      <c r="CW297" s="86"/>
      <c r="CX297" s="86"/>
      <c r="CY297" s="86"/>
      <c r="CZ297" s="86"/>
      <c r="DA297" s="86"/>
      <c r="DB297" s="86"/>
      <c r="DC297" s="86"/>
      <c r="DD297" s="86"/>
      <c r="DE297" s="86"/>
      <c r="DF297" s="86"/>
      <c r="DG297" s="86"/>
      <c r="DH297" s="86"/>
      <c r="DI297" s="86"/>
      <c r="DJ297" s="86"/>
      <c r="DK297" s="86"/>
      <c r="DL297" s="86"/>
      <c r="DM297" s="86"/>
    </row>
    <row r="298" spans="6:117" ht="15.75" customHeight="1">
      <c r="F298" s="85"/>
      <c r="L298" s="87"/>
      <c r="M298" s="87"/>
      <c r="O298" s="87"/>
      <c r="V298" s="88"/>
      <c r="AI298" s="89"/>
      <c r="AK298" s="90"/>
      <c r="BM298" s="85"/>
      <c r="BN298" s="91"/>
      <c r="CL298" s="85"/>
      <c r="CT298" s="86"/>
      <c r="CU298" s="86"/>
      <c r="CV298" s="86"/>
      <c r="CW298" s="86"/>
      <c r="CX298" s="86"/>
      <c r="CY298" s="86"/>
      <c r="CZ298" s="86"/>
      <c r="DA298" s="86"/>
      <c r="DB298" s="86"/>
      <c r="DC298" s="86"/>
      <c r="DD298" s="86"/>
      <c r="DE298" s="86"/>
      <c r="DF298" s="86"/>
      <c r="DG298" s="86"/>
      <c r="DH298" s="86"/>
      <c r="DI298" s="86"/>
      <c r="DJ298" s="86"/>
      <c r="DK298" s="86"/>
      <c r="DL298" s="86"/>
      <c r="DM298" s="86"/>
    </row>
    <row r="299" spans="6:117" ht="15.75" customHeight="1">
      <c r="F299" s="85"/>
      <c r="L299" s="87"/>
      <c r="M299" s="87"/>
      <c r="O299" s="87"/>
      <c r="V299" s="88"/>
      <c r="AI299" s="89"/>
      <c r="AK299" s="90"/>
      <c r="BM299" s="85"/>
      <c r="BN299" s="91"/>
      <c r="CL299" s="85"/>
      <c r="CT299" s="86"/>
      <c r="CU299" s="86"/>
      <c r="CV299" s="86"/>
      <c r="CW299" s="86"/>
      <c r="CX299" s="86"/>
      <c r="CY299" s="86"/>
      <c r="CZ299" s="86"/>
      <c r="DA299" s="86"/>
      <c r="DB299" s="86"/>
      <c r="DC299" s="86"/>
      <c r="DD299" s="86"/>
      <c r="DE299" s="86"/>
      <c r="DF299" s="86"/>
      <c r="DG299" s="86"/>
      <c r="DH299" s="86"/>
      <c r="DI299" s="86"/>
      <c r="DJ299" s="86"/>
      <c r="DK299" s="86"/>
      <c r="DL299" s="86"/>
      <c r="DM299" s="86"/>
    </row>
    <row r="300" spans="6:117" ht="15.75" customHeight="1">
      <c r="F300" s="85"/>
      <c r="L300" s="87"/>
      <c r="M300" s="87"/>
      <c r="O300" s="87"/>
      <c r="V300" s="88"/>
      <c r="AI300" s="89"/>
      <c r="AK300" s="90"/>
      <c r="BM300" s="85"/>
      <c r="BN300" s="91"/>
      <c r="CL300" s="85"/>
      <c r="CT300" s="86"/>
      <c r="CU300" s="86"/>
      <c r="CV300" s="86"/>
      <c r="CW300" s="86"/>
      <c r="CX300" s="86"/>
      <c r="CY300" s="86"/>
      <c r="CZ300" s="86"/>
      <c r="DA300" s="86"/>
      <c r="DB300" s="86"/>
      <c r="DC300" s="86"/>
      <c r="DD300" s="86"/>
      <c r="DE300" s="86"/>
      <c r="DF300" s="86"/>
      <c r="DG300" s="86"/>
      <c r="DH300" s="86"/>
      <c r="DI300" s="86"/>
      <c r="DJ300" s="86"/>
      <c r="DK300" s="86"/>
      <c r="DL300" s="86"/>
      <c r="DM300" s="86"/>
    </row>
    <row r="301" spans="6:117" ht="15.75" customHeight="1">
      <c r="F301" s="85"/>
      <c r="L301" s="87"/>
      <c r="M301" s="87"/>
      <c r="O301" s="87"/>
      <c r="V301" s="88"/>
      <c r="AI301" s="89"/>
      <c r="AK301" s="90"/>
      <c r="BM301" s="85"/>
      <c r="BN301" s="91"/>
      <c r="CL301" s="85"/>
      <c r="CT301" s="86"/>
      <c r="CU301" s="86"/>
      <c r="CV301" s="86"/>
      <c r="CW301" s="86"/>
      <c r="CX301" s="86"/>
      <c r="CY301" s="86"/>
      <c r="CZ301" s="86"/>
      <c r="DA301" s="86"/>
      <c r="DB301" s="86"/>
      <c r="DC301" s="86"/>
      <c r="DD301" s="86"/>
      <c r="DE301" s="86"/>
      <c r="DF301" s="86"/>
      <c r="DG301" s="86"/>
      <c r="DH301" s="86"/>
      <c r="DI301" s="86"/>
      <c r="DJ301" s="86"/>
      <c r="DK301" s="86"/>
      <c r="DL301" s="86"/>
      <c r="DM301" s="86"/>
    </row>
    <row r="302" spans="6:117" ht="15.75" customHeight="1">
      <c r="F302" s="85"/>
      <c r="L302" s="87"/>
      <c r="M302" s="87"/>
      <c r="O302" s="87"/>
      <c r="V302" s="88"/>
      <c r="AI302" s="89"/>
      <c r="AK302" s="90"/>
      <c r="BM302" s="85"/>
      <c r="BN302" s="91"/>
      <c r="CL302" s="85"/>
      <c r="CT302" s="86"/>
      <c r="CU302" s="86"/>
      <c r="CV302" s="86"/>
      <c r="CW302" s="86"/>
      <c r="CX302" s="86"/>
      <c r="CY302" s="86"/>
      <c r="CZ302" s="86"/>
      <c r="DA302" s="86"/>
      <c r="DB302" s="86"/>
      <c r="DC302" s="86"/>
      <c r="DD302" s="86"/>
      <c r="DE302" s="86"/>
      <c r="DF302" s="86"/>
      <c r="DG302" s="86"/>
      <c r="DH302" s="86"/>
      <c r="DI302" s="86"/>
      <c r="DJ302" s="86"/>
      <c r="DK302" s="86"/>
      <c r="DL302" s="86"/>
      <c r="DM302" s="86"/>
    </row>
    <row r="303" spans="6:117" ht="15.75" customHeight="1">
      <c r="F303" s="85"/>
      <c r="L303" s="87"/>
      <c r="M303" s="87"/>
      <c r="O303" s="87"/>
      <c r="V303" s="88"/>
      <c r="AI303" s="89"/>
      <c r="AK303" s="90"/>
      <c r="BM303" s="85"/>
      <c r="BN303" s="91"/>
      <c r="CL303" s="85"/>
      <c r="CT303" s="86"/>
      <c r="CU303" s="86"/>
      <c r="CV303" s="86"/>
      <c r="CW303" s="86"/>
      <c r="CX303" s="86"/>
      <c r="CY303" s="86"/>
      <c r="CZ303" s="86"/>
      <c r="DA303" s="86"/>
      <c r="DB303" s="86"/>
      <c r="DC303" s="86"/>
      <c r="DD303" s="86"/>
      <c r="DE303" s="86"/>
      <c r="DF303" s="86"/>
      <c r="DG303" s="86"/>
      <c r="DH303" s="86"/>
      <c r="DI303" s="86"/>
      <c r="DJ303" s="86"/>
      <c r="DK303" s="86"/>
      <c r="DL303" s="86"/>
      <c r="DM303" s="86"/>
    </row>
    <row r="304" spans="6:117" ht="15.75" customHeight="1">
      <c r="F304" s="85"/>
      <c r="L304" s="87"/>
      <c r="M304" s="87"/>
      <c r="O304" s="87"/>
      <c r="V304" s="88"/>
      <c r="AI304" s="89"/>
      <c r="AK304" s="90"/>
      <c r="BM304" s="85"/>
      <c r="BN304" s="91"/>
      <c r="CL304" s="85"/>
      <c r="CT304" s="86"/>
      <c r="CU304" s="86"/>
      <c r="CV304" s="86"/>
      <c r="CW304" s="86"/>
      <c r="CX304" s="86"/>
      <c r="CY304" s="86"/>
      <c r="CZ304" s="86"/>
      <c r="DA304" s="86"/>
      <c r="DB304" s="86"/>
      <c r="DC304" s="86"/>
      <c r="DD304" s="86"/>
      <c r="DE304" s="86"/>
      <c r="DF304" s="86"/>
      <c r="DG304" s="86"/>
      <c r="DH304" s="86"/>
      <c r="DI304" s="86"/>
      <c r="DJ304" s="86"/>
      <c r="DK304" s="86"/>
      <c r="DL304" s="86"/>
      <c r="DM304" s="86"/>
    </row>
    <row r="305" spans="6:117" ht="15.75" customHeight="1">
      <c r="F305" s="85"/>
      <c r="L305" s="87"/>
      <c r="M305" s="87"/>
      <c r="O305" s="87"/>
      <c r="V305" s="88"/>
      <c r="AI305" s="89"/>
      <c r="AK305" s="90"/>
      <c r="BM305" s="85"/>
      <c r="BN305" s="91"/>
      <c r="CL305" s="85"/>
      <c r="CT305" s="86"/>
      <c r="CU305" s="86"/>
      <c r="CV305" s="86"/>
      <c r="CW305" s="86"/>
      <c r="CX305" s="86"/>
      <c r="CY305" s="86"/>
      <c r="CZ305" s="86"/>
      <c r="DA305" s="86"/>
      <c r="DB305" s="86"/>
      <c r="DC305" s="86"/>
      <c r="DD305" s="86"/>
      <c r="DE305" s="86"/>
      <c r="DF305" s="86"/>
      <c r="DG305" s="86"/>
      <c r="DH305" s="86"/>
      <c r="DI305" s="86"/>
      <c r="DJ305" s="86"/>
      <c r="DK305" s="86"/>
      <c r="DL305" s="86"/>
      <c r="DM305" s="86"/>
    </row>
    <row r="306" spans="6:117" ht="15.75" customHeight="1">
      <c r="F306" s="85"/>
      <c r="L306" s="87"/>
      <c r="M306" s="87"/>
      <c r="O306" s="87"/>
      <c r="V306" s="88"/>
      <c r="AI306" s="89"/>
      <c r="AK306" s="90"/>
      <c r="BM306" s="85"/>
      <c r="BN306" s="91"/>
      <c r="CL306" s="85"/>
      <c r="CT306" s="86"/>
      <c r="CU306" s="86"/>
      <c r="CV306" s="86"/>
      <c r="CW306" s="86"/>
      <c r="CX306" s="86"/>
      <c r="CY306" s="86"/>
      <c r="CZ306" s="86"/>
      <c r="DA306" s="86"/>
      <c r="DB306" s="86"/>
      <c r="DC306" s="86"/>
      <c r="DD306" s="86"/>
      <c r="DE306" s="86"/>
      <c r="DF306" s="86"/>
      <c r="DG306" s="86"/>
      <c r="DH306" s="86"/>
      <c r="DI306" s="86"/>
      <c r="DJ306" s="86"/>
      <c r="DK306" s="86"/>
      <c r="DL306" s="86"/>
      <c r="DM306" s="86"/>
    </row>
    <row r="307" spans="6:117" ht="15.75" customHeight="1">
      <c r="F307" s="85"/>
      <c r="L307" s="87"/>
      <c r="M307" s="87"/>
      <c r="O307" s="87"/>
      <c r="V307" s="88"/>
      <c r="AI307" s="89"/>
      <c r="AK307" s="90"/>
      <c r="BM307" s="85"/>
      <c r="BN307" s="91"/>
      <c r="CL307" s="85"/>
      <c r="CT307" s="86"/>
      <c r="CU307" s="86"/>
      <c r="CV307" s="86"/>
      <c r="CW307" s="86"/>
      <c r="CX307" s="86"/>
      <c r="CY307" s="86"/>
      <c r="CZ307" s="86"/>
      <c r="DA307" s="86"/>
      <c r="DB307" s="86"/>
      <c r="DC307" s="86"/>
      <c r="DD307" s="86"/>
      <c r="DE307" s="86"/>
      <c r="DF307" s="86"/>
      <c r="DG307" s="86"/>
      <c r="DH307" s="86"/>
      <c r="DI307" s="86"/>
      <c r="DJ307" s="86"/>
      <c r="DK307" s="86"/>
      <c r="DL307" s="86"/>
      <c r="DM307" s="86"/>
    </row>
    <row r="308" spans="6:117" ht="15.75" customHeight="1">
      <c r="F308" s="85"/>
      <c r="L308" s="87"/>
      <c r="M308" s="87"/>
      <c r="O308" s="87"/>
      <c r="V308" s="88"/>
      <c r="AI308" s="89"/>
      <c r="AK308" s="90"/>
      <c r="BM308" s="85"/>
      <c r="BN308" s="91"/>
      <c r="CL308" s="85"/>
      <c r="CT308" s="86"/>
      <c r="CU308" s="86"/>
      <c r="CV308" s="86"/>
      <c r="CW308" s="86"/>
      <c r="CX308" s="86"/>
      <c r="CY308" s="86"/>
      <c r="CZ308" s="86"/>
      <c r="DA308" s="86"/>
      <c r="DB308" s="86"/>
      <c r="DC308" s="86"/>
      <c r="DD308" s="86"/>
      <c r="DE308" s="86"/>
      <c r="DF308" s="86"/>
      <c r="DG308" s="86"/>
      <c r="DH308" s="86"/>
      <c r="DI308" s="86"/>
      <c r="DJ308" s="86"/>
      <c r="DK308" s="86"/>
      <c r="DL308" s="86"/>
      <c r="DM308" s="86"/>
    </row>
    <row r="309" spans="6:117" ht="15.75" customHeight="1">
      <c r="F309" s="85"/>
      <c r="L309" s="87"/>
      <c r="M309" s="87"/>
      <c r="O309" s="87"/>
      <c r="V309" s="88"/>
      <c r="AI309" s="89"/>
      <c r="AK309" s="90"/>
      <c r="BM309" s="85"/>
      <c r="BN309" s="91"/>
      <c r="CL309" s="85"/>
      <c r="CT309" s="86"/>
      <c r="CU309" s="86"/>
      <c r="CV309" s="86"/>
      <c r="CW309" s="86"/>
      <c r="CX309" s="86"/>
      <c r="CY309" s="86"/>
      <c r="CZ309" s="86"/>
      <c r="DA309" s="86"/>
      <c r="DB309" s="86"/>
      <c r="DC309" s="86"/>
      <c r="DD309" s="86"/>
      <c r="DE309" s="86"/>
      <c r="DF309" s="86"/>
      <c r="DG309" s="86"/>
      <c r="DH309" s="86"/>
      <c r="DI309" s="86"/>
      <c r="DJ309" s="86"/>
      <c r="DK309" s="86"/>
      <c r="DL309" s="86"/>
      <c r="DM309" s="86"/>
    </row>
    <row r="310" spans="6:117" ht="15.75" customHeight="1">
      <c r="F310" s="85"/>
      <c r="L310" s="87"/>
      <c r="M310" s="87"/>
      <c r="O310" s="87"/>
      <c r="V310" s="88"/>
      <c r="AI310" s="89"/>
      <c r="AK310" s="90"/>
      <c r="BM310" s="85"/>
      <c r="BN310" s="91"/>
      <c r="CL310" s="85"/>
      <c r="CT310" s="86"/>
      <c r="CU310" s="86"/>
      <c r="CV310" s="86"/>
      <c r="CW310" s="86"/>
      <c r="CX310" s="86"/>
      <c r="CY310" s="86"/>
      <c r="CZ310" s="86"/>
      <c r="DA310" s="86"/>
      <c r="DB310" s="86"/>
      <c r="DC310" s="86"/>
      <c r="DD310" s="86"/>
      <c r="DE310" s="86"/>
      <c r="DF310" s="86"/>
      <c r="DG310" s="86"/>
      <c r="DH310" s="86"/>
      <c r="DI310" s="86"/>
      <c r="DJ310" s="86"/>
      <c r="DK310" s="86"/>
      <c r="DL310" s="86"/>
      <c r="DM310" s="86"/>
    </row>
    <row r="311" spans="6:117" ht="15.75" customHeight="1">
      <c r="F311" s="85"/>
      <c r="L311" s="87"/>
      <c r="M311" s="87"/>
      <c r="O311" s="87"/>
      <c r="V311" s="88"/>
      <c r="AI311" s="89"/>
      <c r="AK311" s="90"/>
      <c r="BM311" s="85"/>
      <c r="BN311" s="91"/>
      <c r="CL311" s="85"/>
      <c r="CT311" s="86"/>
      <c r="CU311" s="86"/>
      <c r="CV311" s="86"/>
      <c r="CW311" s="86"/>
      <c r="CX311" s="86"/>
      <c r="CY311" s="86"/>
      <c r="CZ311" s="86"/>
      <c r="DA311" s="86"/>
      <c r="DB311" s="86"/>
      <c r="DC311" s="86"/>
      <c r="DD311" s="86"/>
      <c r="DE311" s="86"/>
      <c r="DF311" s="86"/>
      <c r="DG311" s="86"/>
      <c r="DH311" s="86"/>
      <c r="DI311" s="86"/>
      <c r="DJ311" s="86"/>
      <c r="DK311" s="86"/>
      <c r="DL311" s="86"/>
      <c r="DM311" s="86"/>
    </row>
    <row r="312" spans="6:117" ht="15.75" customHeight="1">
      <c r="F312" s="85"/>
      <c r="L312" s="87"/>
      <c r="M312" s="87"/>
      <c r="O312" s="87"/>
      <c r="V312" s="88"/>
      <c r="AI312" s="89"/>
      <c r="AK312" s="90"/>
      <c r="BM312" s="85"/>
      <c r="BN312" s="91"/>
      <c r="CL312" s="85"/>
      <c r="CT312" s="86"/>
      <c r="CU312" s="86"/>
      <c r="CV312" s="86"/>
      <c r="CW312" s="86"/>
      <c r="CX312" s="86"/>
      <c r="CY312" s="86"/>
      <c r="CZ312" s="86"/>
      <c r="DA312" s="86"/>
      <c r="DB312" s="86"/>
      <c r="DC312" s="86"/>
      <c r="DD312" s="86"/>
      <c r="DE312" s="86"/>
      <c r="DF312" s="86"/>
      <c r="DG312" s="86"/>
      <c r="DH312" s="86"/>
      <c r="DI312" s="86"/>
      <c r="DJ312" s="86"/>
      <c r="DK312" s="86"/>
      <c r="DL312" s="86"/>
      <c r="DM312" s="86"/>
    </row>
    <row r="313" spans="6:117" ht="15.75" customHeight="1">
      <c r="F313" s="85"/>
      <c r="L313" s="87"/>
      <c r="M313" s="87"/>
      <c r="O313" s="87"/>
      <c r="V313" s="88"/>
      <c r="AI313" s="89"/>
      <c r="AK313" s="90"/>
      <c r="BM313" s="85"/>
      <c r="BN313" s="91"/>
      <c r="CL313" s="85"/>
      <c r="CT313" s="86"/>
      <c r="CU313" s="86"/>
      <c r="CV313" s="86"/>
      <c r="CW313" s="86"/>
      <c r="CX313" s="86"/>
      <c r="CY313" s="86"/>
      <c r="CZ313" s="86"/>
      <c r="DA313" s="86"/>
      <c r="DB313" s="86"/>
      <c r="DC313" s="86"/>
      <c r="DD313" s="86"/>
      <c r="DE313" s="86"/>
      <c r="DF313" s="86"/>
      <c r="DG313" s="86"/>
      <c r="DH313" s="86"/>
      <c r="DI313" s="86"/>
      <c r="DJ313" s="86"/>
      <c r="DK313" s="86"/>
      <c r="DL313" s="86"/>
      <c r="DM313" s="86"/>
    </row>
    <row r="314" spans="6:117" ht="15.75" customHeight="1">
      <c r="F314" s="85"/>
      <c r="L314" s="87"/>
      <c r="M314" s="87"/>
      <c r="O314" s="87"/>
      <c r="V314" s="88"/>
      <c r="AI314" s="89"/>
      <c r="AK314" s="90"/>
      <c r="BM314" s="85"/>
      <c r="BN314" s="91"/>
      <c r="CL314" s="85"/>
      <c r="CT314" s="86"/>
      <c r="CU314" s="86"/>
      <c r="CV314" s="86"/>
      <c r="CW314" s="86"/>
      <c r="CX314" s="86"/>
      <c r="CY314" s="86"/>
      <c r="CZ314" s="86"/>
      <c r="DA314" s="86"/>
      <c r="DB314" s="86"/>
      <c r="DC314" s="86"/>
      <c r="DD314" s="86"/>
      <c r="DE314" s="86"/>
      <c r="DF314" s="86"/>
      <c r="DG314" s="86"/>
      <c r="DH314" s="86"/>
      <c r="DI314" s="86"/>
      <c r="DJ314" s="86"/>
      <c r="DK314" s="86"/>
      <c r="DL314" s="86"/>
      <c r="DM314" s="86"/>
    </row>
    <row r="315" spans="6:117" ht="15.75" customHeight="1">
      <c r="F315" s="85"/>
      <c r="L315" s="87"/>
      <c r="M315" s="87"/>
      <c r="O315" s="87"/>
      <c r="V315" s="88"/>
      <c r="AI315" s="89"/>
      <c r="AK315" s="90"/>
      <c r="BM315" s="85"/>
      <c r="BN315" s="91"/>
      <c r="CL315" s="85"/>
      <c r="CT315" s="86"/>
      <c r="CU315" s="86"/>
      <c r="CV315" s="86"/>
      <c r="CW315" s="86"/>
      <c r="CX315" s="86"/>
      <c r="CY315" s="86"/>
      <c r="CZ315" s="86"/>
      <c r="DA315" s="86"/>
      <c r="DB315" s="86"/>
      <c r="DC315" s="86"/>
      <c r="DD315" s="86"/>
      <c r="DE315" s="86"/>
      <c r="DF315" s="86"/>
      <c r="DG315" s="86"/>
      <c r="DH315" s="86"/>
      <c r="DI315" s="86"/>
      <c r="DJ315" s="86"/>
      <c r="DK315" s="86"/>
      <c r="DL315" s="86"/>
      <c r="DM315" s="86"/>
    </row>
    <row r="316" spans="6:117" ht="15.75" customHeight="1">
      <c r="F316" s="85"/>
      <c r="L316" s="87"/>
      <c r="M316" s="87"/>
      <c r="O316" s="87"/>
      <c r="V316" s="88"/>
      <c r="AI316" s="89"/>
      <c r="AK316" s="90"/>
      <c r="BM316" s="85"/>
      <c r="BN316" s="91"/>
      <c r="CL316" s="85"/>
      <c r="CT316" s="86"/>
      <c r="CU316" s="86"/>
      <c r="CV316" s="86"/>
      <c r="CW316" s="86"/>
      <c r="CX316" s="86"/>
      <c r="CY316" s="86"/>
      <c r="CZ316" s="86"/>
      <c r="DA316" s="86"/>
      <c r="DB316" s="86"/>
      <c r="DC316" s="86"/>
      <c r="DD316" s="86"/>
      <c r="DE316" s="86"/>
      <c r="DF316" s="86"/>
      <c r="DG316" s="86"/>
      <c r="DH316" s="86"/>
      <c r="DI316" s="86"/>
      <c r="DJ316" s="86"/>
      <c r="DK316" s="86"/>
      <c r="DL316" s="86"/>
      <c r="DM316" s="86"/>
    </row>
    <row r="317" spans="6:117" ht="15.75" customHeight="1">
      <c r="F317" s="85"/>
      <c r="L317" s="87"/>
      <c r="M317" s="87"/>
      <c r="O317" s="87"/>
      <c r="V317" s="88"/>
      <c r="AI317" s="89"/>
      <c r="AK317" s="90"/>
      <c r="BM317" s="85"/>
      <c r="BN317" s="91"/>
      <c r="CL317" s="85"/>
      <c r="CT317" s="86"/>
      <c r="CU317" s="86"/>
      <c r="CV317" s="86"/>
      <c r="CW317" s="86"/>
      <c r="CX317" s="86"/>
      <c r="CY317" s="86"/>
      <c r="CZ317" s="86"/>
      <c r="DA317" s="86"/>
      <c r="DB317" s="86"/>
      <c r="DC317" s="86"/>
      <c r="DD317" s="86"/>
      <c r="DE317" s="86"/>
      <c r="DF317" s="86"/>
      <c r="DG317" s="86"/>
      <c r="DH317" s="86"/>
      <c r="DI317" s="86"/>
      <c r="DJ317" s="86"/>
      <c r="DK317" s="86"/>
      <c r="DL317" s="86"/>
      <c r="DM317" s="86"/>
    </row>
    <row r="318" spans="6:117" ht="15.75" customHeight="1">
      <c r="F318" s="85"/>
      <c r="L318" s="87"/>
      <c r="M318" s="87"/>
      <c r="O318" s="87"/>
      <c r="V318" s="88"/>
      <c r="AI318" s="89"/>
      <c r="AK318" s="90"/>
      <c r="BM318" s="85"/>
      <c r="BN318" s="91"/>
      <c r="CL318" s="85"/>
      <c r="CT318" s="86"/>
      <c r="CU318" s="86"/>
      <c r="CV318" s="86"/>
      <c r="CW318" s="86"/>
      <c r="CX318" s="86"/>
      <c r="CY318" s="86"/>
      <c r="CZ318" s="86"/>
      <c r="DA318" s="86"/>
      <c r="DB318" s="86"/>
      <c r="DC318" s="86"/>
      <c r="DD318" s="86"/>
      <c r="DE318" s="86"/>
      <c r="DF318" s="86"/>
      <c r="DG318" s="86"/>
      <c r="DH318" s="86"/>
      <c r="DI318" s="86"/>
      <c r="DJ318" s="86"/>
      <c r="DK318" s="86"/>
      <c r="DL318" s="86"/>
      <c r="DM318" s="86"/>
    </row>
    <row r="319" spans="6:117" ht="15.75" customHeight="1">
      <c r="F319" s="85"/>
      <c r="L319" s="87"/>
      <c r="M319" s="87"/>
      <c r="O319" s="87"/>
      <c r="V319" s="88"/>
      <c r="AI319" s="89"/>
      <c r="AK319" s="90"/>
      <c r="BM319" s="85"/>
      <c r="BN319" s="91"/>
      <c r="CL319" s="85"/>
      <c r="CT319" s="86"/>
      <c r="CU319" s="86"/>
      <c r="CV319" s="86"/>
      <c r="CW319" s="86"/>
      <c r="CX319" s="86"/>
      <c r="CY319" s="86"/>
      <c r="CZ319" s="86"/>
      <c r="DA319" s="86"/>
      <c r="DB319" s="86"/>
      <c r="DC319" s="86"/>
      <c r="DD319" s="86"/>
      <c r="DE319" s="86"/>
      <c r="DF319" s="86"/>
      <c r="DG319" s="86"/>
      <c r="DH319" s="86"/>
      <c r="DI319" s="86"/>
      <c r="DJ319" s="86"/>
      <c r="DK319" s="86"/>
      <c r="DL319" s="86"/>
      <c r="DM319" s="86"/>
    </row>
    <row r="320" spans="6:117" ht="15.75" customHeight="1">
      <c r="F320" s="85"/>
      <c r="L320" s="87"/>
      <c r="M320" s="87"/>
      <c r="O320" s="87"/>
      <c r="V320" s="88"/>
      <c r="AI320" s="89"/>
      <c r="AK320" s="90"/>
      <c r="BM320" s="85"/>
      <c r="BN320" s="91"/>
      <c r="CL320" s="85"/>
      <c r="CT320" s="86"/>
      <c r="CU320" s="86"/>
      <c r="CV320" s="86"/>
      <c r="CW320" s="86"/>
      <c r="CX320" s="86"/>
      <c r="CY320" s="86"/>
      <c r="CZ320" s="86"/>
      <c r="DA320" s="86"/>
      <c r="DB320" s="86"/>
      <c r="DC320" s="86"/>
      <c r="DD320" s="86"/>
      <c r="DE320" s="86"/>
      <c r="DF320" s="86"/>
      <c r="DG320" s="86"/>
      <c r="DH320" s="86"/>
      <c r="DI320" s="86"/>
      <c r="DJ320" s="86"/>
      <c r="DK320" s="86"/>
      <c r="DL320" s="86"/>
      <c r="DM320" s="86"/>
    </row>
    <row r="321" spans="6:117" ht="15.75" customHeight="1">
      <c r="F321" s="85"/>
      <c r="L321" s="87"/>
      <c r="M321" s="87"/>
      <c r="O321" s="87"/>
      <c r="V321" s="88"/>
      <c r="AI321" s="89"/>
      <c r="AK321" s="90"/>
      <c r="BM321" s="85"/>
      <c r="BN321" s="91"/>
      <c r="CL321" s="85"/>
      <c r="CT321" s="86"/>
      <c r="CU321" s="86"/>
      <c r="CV321" s="86"/>
      <c r="CW321" s="86"/>
      <c r="CX321" s="86"/>
      <c r="CY321" s="86"/>
      <c r="CZ321" s="86"/>
      <c r="DA321" s="86"/>
      <c r="DB321" s="86"/>
      <c r="DC321" s="86"/>
      <c r="DD321" s="86"/>
      <c r="DE321" s="86"/>
      <c r="DF321" s="86"/>
      <c r="DG321" s="86"/>
      <c r="DH321" s="86"/>
      <c r="DI321" s="86"/>
      <c r="DJ321" s="86"/>
      <c r="DK321" s="86"/>
      <c r="DL321" s="86"/>
      <c r="DM321" s="86"/>
    </row>
    <row r="322" spans="6:117" ht="15.75" customHeight="1">
      <c r="F322" s="85"/>
      <c r="L322" s="87"/>
      <c r="M322" s="87"/>
      <c r="O322" s="87"/>
      <c r="V322" s="88"/>
      <c r="AI322" s="89"/>
      <c r="AK322" s="90"/>
      <c r="BM322" s="85"/>
      <c r="BN322" s="91"/>
      <c r="CL322" s="85"/>
      <c r="CT322" s="86"/>
      <c r="CU322" s="86"/>
      <c r="CV322" s="86"/>
      <c r="CW322" s="86"/>
      <c r="CX322" s="86"/>
      <c r="CY322" s="86"/>
      <c r="CZ322" s="86"/>
      <c r="DA322" s="86"/>
      <c r="DB322" s="86"/>
      <c r="DC322" s="86"/>
      <c r="DD322" s="86"/>
      <c r="DE322" s="86"/>
      <c r="DF322" s="86"/>
      <c r="DG322" s="86"/>
      <c r="DH322" s="86"/>
      <c r="DI322" s="86"/>
      <c r="DJ322" s="86"/>
      <c r="DK322" s="86"/>
      <c r="DL322" s="86"/>
      <c r="DM322" s="86"/>
    </row>
    <row r="323" spans="6:117" ht="15.75" customHeight="1">
      <c r="F323" s="85"/>
      <c r="L323" s="87"/>
      <c r="M323" s="87"/>
      <c r="O323" s="87"/>
      <c r="V323" s="88"/>
      <c r="AI323" s="89"/>
      <c r="AK323" s="90"/>
      <c r="BM323" s="85"/>
      <c r="BN323" s="91"/>
      <c r="CL323" s="85"/>
      <c r="CT323" s="86"/>
      <c r="CU323" s="86"/>
      <c r="CV323" s="86"/>
      <c r="CW323" s="86"/>
      <c r="CX323" s="86"/>
      <c r="CY323" s="86"/>
      <c r="CZ323" s="86"/>
      <c r="DA323" s="86"/>
      <c r="DB323" s="86"/>
      <c r="DC323" s="86"/>
      <c r="DD323" s="86"/>
      <c r="DE323" s="86"/>
      <c r="DF323" s="86"/>
      <c r="DG323" s="86"/>
      <c r="DH323" s="86"/>
      <c r="DI323" s="86"/>
      <c r="DJ323" s="86"/>
      <c r="DK323" s="86"/>
      <c r="DL323" s="86"/>
      <c r="DM323" s="86"/>
    </row>
    <row r="324" spans="6:117" ht="15.75" customHeight="1">
      <c r="F324" s="85"/>
      <c r="L324" s="87"/>
      <c r="M324" s="87"/>
      <c r="O324" s="87"/>
      <c r="V324" s="88"/>
      <c r="AI324" s="89"/>
      <c r="AK324" s="90"/>
      <c r="BM324" s="85"/>
      <c r="BN324" s="91"/>
      <c r="CL324" s="85"/>
      <c r="CT324" s="86"/>
      <c r="CU324" s="86"/>
      <c r="CV324" s="86"/>
      <c r="CW324" s="86"/>
      <c r="CX324" s="86"/>
      <c r="CY324" s="86"/>
      <c r="CZ324" s="86"/>
      <c r="DA324" s="86"/>
      <c r="DB324" s="86"/>
      <c r="DC324" s="86"/>
      <c r="DD324" s="86"/>
      <c r="DE324" s="86"/>
      <c r="DF324" s="86"/>
      <c r="DG324" s="86"/>
      <c r="DH324" s="86"/>
      <c r="DI324" s="86"/>
      <c r="DJ324" s="86"/>
      <c r="DK324" s="86"/>
      <c r="DL324" s="86"/>
      <c r="DM324" s="86"/>
    </row>
    <row r="325" spans="6:117" ht="15.75" customHeight="1">
      <c r="F325" s="85"/>
      <c r="L325" s="87"/>
      <c r="M325" s="87"/>
      <c r="O325" s="87"/>
      <c r="V325" s="88"/>
      <c r="AI325" s="89"/>
      <c r="AK325" s="90"/>
      <c r="BM325" s="85"/>
      <c r="BN325" s="91"/>
      <c r="CL325" s="85"/>
      <c r="CT325" s="86"/>
      <c r="CU325" s="86"/>
      <c r="CV325" s="86"/>
      <c r="CW325" s="86"/>
      <c r="CX325" s="86"/>
      <c r="CY325" s="86"/>
      <c r="CZ325" s="86"/>
      <c r="DA325" s="86"/>
      <c r="DB325" s="86"/>
      <c r="DC325" s="86"/>
      <c r="DD325" s="86"/>
      <c r="DE325" s="86"/>
      <c r="DF325" s="86"/>
      <c r="DG325" s="86"/>
      <c r="DH325" s="86"/>
      <c r="DI325" s="86"/>
      <c r="DJ325" s="86"/>
      <c r="DK325" s="86"/>
      <c r="DL325" s="86"/>
      <c r="DM325" s="86"/>
    </row>
    <row r="326" spans="6:117" ht="15.75" customHeight="1">
      <c r="F326" s="85"/>
      <c r="L326" s="87"/>
      <c r="M326" s="87"/>
      <c r="O326" s="87"/>
      <c r="V326" s="88"/>
      <c r="AI326" s="89"/>
      <c r="AK326" s="90"/>
      <c r="BM326" s="85"/>
      <c r="BN326" s="91"/>
      <c r="CL326" s="85"/>
      <c r="CT326" s="86"/>
      <c r="CU326" s="86"/>
      <c r="CV326" s="86"/>
      <c r="CW326" s="86"/>
      <c r="CX326" s="86"/>
      <c r="CY326" s="86"/>
      <c r="CZ326" s="86"/>
      <c r="DA326" s="86"/>
      <c r="DB326" s="86"/>
      <c r="DC326" s="86"/>
      <c r="DD326" s="86"/>
      <c r="DE326" s="86"/>
      <c r="DF326" s="86"/>
      <c r="DG326" s="86"/>
      <c r="DH326" s="86"/>
      <c r="DI326" s="86"/>
      <c r="DJ326" s="86"/>
      <c r="DK326" s="86"/>
      <c r="DL326" s="86"/>
      <c r="DM326" s="86"/>
    </row>
    <row r="327" spans="6:117" ht="15.75" customHeight="1">
      <c r="F327" s="85"/>
      <c r="L327" s="87"/>
      <c r="M327" s="87"/>
      <c r="O327" s="87"/>
      <c r="V327" s="88"/>
      <c r="AI327" s="89"/>
      <c r="AK327" s="90"/>
      <c r="BM327" s="85"/>
      <c r="BN327" s="91"/>
      <c r="CL327" s="85"/>
      <c r="CT327" s="86"/>
      <c r="CU327" s="86"/>
      <c r="CV327" s="86"/>
      <c r="CW327" s="86"/>
      <c r="CX327" s="86"/>
      <c r="CY327" s="86"/>
      <c r="CZ327" s="86"/>
      <c r="DA327" s="86"/>
      <c r="DB327" s="86"/>
      <c r="DC327" s="86"/>
      <c r="DD327" s="86"/>
      <c r="DE327" s="86"/>
      <c r="DF327" s="86"/>
      <c r="DG327" s="86"/>
      <c r="DH327" s="86"/>
      <c r="DI327" s="86"/>
      <c r="DJ327" s="86"/>
      <c r="DK327" s="86"/>
      <c r="DL327" s="86"/>
      <c r="DM327" s="86"/>
    </row>
    <row r="328" spans="6:117" ht="15.75" customHeight="1">
      <c r="F328" s="85"/>
      <c r="L328" s="87"/>
      <c r="M328" s="87"/>
      <c r="O328" s="87"/>
      <c r="V328" s="88"/>
      <c r="AI328" s="89"/>
      <c r="AK328" s="90"/>
      <c r="BM328" s="85"/>
      <c r="BN328" s="91"/>
      <c r="CL328" s="85"/>
      <c r="CT328" s="86"/>
      <c r="CU328" s="86"/>
      <c r="CV328" s="86"/>
      <c r="CW328" s="86"/>
      <c r="CX328" s="86"/>
      <c r="CY328" s="86"/>
      <c r="CZ328" s="86"/>
      <c r="DA328" s="86"/>
      <c r="DB328" s="86"/>
      <c r="DC328" s="86"/>
      <c r="DD328" s="86"/>
      <c r="DE328" s="86"/>
      <c r="DF328" s="86"/>
      <c r="DG328" s="86"/>
      <c r="DH328" s="86"/>
      <c r="DI328" s="86"/>
      <c r="DJ328" s="86"/>
      <c r="DK328" s="86"/>
      <c r="DL328" s="86"/>
      <c r="DM328" s="86"/>
    </row>
    <row r="329" spans="6:117" ht="15.75" customHeight="1">
      <c r="F329" s="85"/>
      <c r="L329" s="87"/>
      <c r="M329" s="87"/>
      <c r="O329" s="87"/>
      <c r="V329" s="88"/>
      <c r="AI329" s="89"/>
      <c r="AK329" s="90"/>
      <c r="BM329" s="85"/>
      <c r="BN329" s="91"/>
      <c r="CL329" s="85"/>
      <c r="CT329" s="86"/>
      <c r="CU329" s="86"/>
      <c r="CV329" s="86"/>
      <c r="CW329" s="86"/>
      <c r="CX329" s="86"/>
      <c r="CY329" s="86"/>
      <c r="CZ329" s="86"/>
      <c r="DA329" s="86"/>
      <c r="DB329" s="86"/>
      <c r="DC329" s="86"/>
      <c r="DD329" s="86"/>
      <c r="DE329" s="86"/>
      <c r="DF329" s="86"/>
      <c r="DG329" s="86"/>
      <c r="DH329" s="86"/>
      <c r="DI329" s="86"/>
      <c r="DJ329" s="86"/>
      <c r="DK329" s="86"/>
      <c r="DL329" s="86"/>
      <c r="DM329" s="86"/>
    </row>
    <row r="330" spans="6:117" ht="15.75" customHeight="1">
      <c r="F330" s="85"/>
      <c r="L330" s="87"/>
      <c r="M330" s="87"/>
      <c r="O330" s="87"/>
      <c r="V330" s="88"/>
      <c r="AI330" s="89"/>
      <c r="AK330" s="90"/>
      <c r="BM330" s="85"/>
      <c r="BN330" s="91"/>
      <c r="CL330" s="85"/>
      <c r="CT330" s="86"/>
      <c r="CU330" s="86"/>
      <c r="CV330" s="86"/>
      <c r="CW330" s="86"/>
      <c r="CX330" s="86"/>
      <c r="CY330" s="86"/>
      <c r="CZ330" s="86"/>
      <c r="DA330" s="86"/>
      <c r="DB330" s="86"/>
      <c r="DC330" s="86"/>
      <c r="DD330" s="86"/>
      <c r="DE330" s="86"/>
      <c r="DF330" s="86"/>
      <c r="DG330" s="86"/>
      <c r="DH330" s="86"/>
      <c r="DI330" s="86"/>
      <c r="DJ330" s="86"/>
      <c r="DK330" s="86"/>
      <c r="DL330" s="86"/>
      <c r="DM330" s="86"/>
    </row>
    <row r="331" spans="6:117" ht="15.75" customHeight="1">
      <c r="F331" s="85"/>
      <c r="L331" s="87"/>
      <c r="M331" s="87"/>
      <c r="O331" s="87"/>
      <c r="V331" s="88"/>
      <c r="AI331" s="89"/>
      <c r="AK331" s="90"/>
      <c r="BM331" s="85"/>
      <c r="BN331" s="91"/>
      <c r="CL331" s="85"/>
      <c r="CT331" s="86"/>
      <c r="CU331" s="86"/>
      <c r="CV331" s="86"/>
      <c r="CW331" s="86"/>
      <c r="CX331" s="86"/>
      <c r="CY331" s="86"/>
      <c r="CZ331" s="86"/>
      <c r="DA331" s="86"/>
      <c r="DB331" s="86"/>
      <c r="DC331" s="86"/>
      <c r="DD331" s="86"/>
      <c r="DE331" s="86"/>
      <c r="DF331" s="86"/>
      <c r="DG331" s="86"/>
      <c r="DH331" s="86"/>
      <c r="DI331" s="86"/>
      <c r="DJ331" s="86"/>
      <c r="DK331" s="86"/>
      <c r="DL331" s="86"/>
      <c r="DM331" s="86"/>
    </row>
    <row r="332" spans="6:117" ht="15.75" customHeight="1">
      <c r="F332" s="85"/>
      <c r="L332" s="87"/>
      <c r="M332" s="87"/>
      <c r="O332" s="87"/>
      <c r="V332" s="88"/>
      <c r="AI332" s="89"/>
      <c r="AK332" s="90"/>
      <c r="BM332" s="85"/>
      <c r="BN332" s="91"/>
      <c r="CL332" s="85"/>
      <c r="CT332" s="86"/>
      <c r="CU332" s="86"/>
      <c r="CV332" s="86"/>
      <c r="CW332" s="86"/>
      <c r="CX332" s="86"/>
      <c r="CY332" s="86"/>
      <c r="CZ332" s="86"/>
      <c r="DA332" s="86"/>
      <c r="DB332" s="86"/>
      <c r="DC332" s="86"/>
      <c r="DD332" s="86"/>
      <c r="DE332" s="86"/>
      <c r="DF332" s="86"/>
      <c r="DG332" s="86"/>
      <c r="DH332" s="86"/>
      <c r="DI332" s="86"/>
      <c r="DJ332" s="86"/>
      <c r="DK332" s="86"/>
      <c r="DL332" s="86"/>
      <c r="DM332" s="86"/>
    </row>
    <row r="333" spans="6:117" ht="15.75" customHeight="1">
      <c r="F333" s="85"/>
      <c r="L333" s="87"/>
      <c r="M333" s="87"/>
      <c r="O333" s="87"/>
      <c r="V333" s="88"/>
      <c r="AI333" s="89"/>
      <c r="AK333" s="90"/>
      <c r="BM333" s="85"/>
      <c r="BN333" s="91"/>
      <c r="CL333" s="85"/>
      <c r="CT333" s="86"/>
      <c r="CU333" s="86"/>
      <c r="CV333" s="86"/>
      <c r="CW333" s="86"/>
      <c r="CX333" s="86"/>
      <c r="CY333" s="86"/>
      <c r="CZ333" s="86"/>
      <c r="DA333" s="86"/>
      <c r="DB333" s="86"/>
      <c r="DC333" s="86"/>
      <c r="DD333" s="86"/>
      <c r="DE333" s="86"/>
      <c r="DF333" s="86"/>
      <c r="DG333" s="86"/>
      <c r="DH333" s="86"/>
      <c r="DI333" s="86"/>
      <c r="DJ333" s="86"/>
      <c r="DK333" s="86"/>
      <c r="DL333" s="86"/>
      <c r="DM333" s="86"/>
    </row>
    <row r="334" spans="6:117" ht="15.75" customHeight="1">
      <c r="F334" s="85"/>
      <c r="L334" s="87"/>
      <c r="M334" s="87"/>
      <c r="O334" s="87"/>
      <c r="V334" s="88"/>
      <c r="AI334" s="89"/>
      <c r="AK334" s="90"/>
      <c r="BM334" s="85"/>
      <c r="BN334" s="91"/>
      <c r="CL334" s="85"/>
      <c r="CT334" s="86"/>
      <c r="CU334" s="86"/>
      <c r="CV334" s="86"/>
      <c r="CW334" s="86"/>
      <c r="CX334" s="86"/>
      <c r="CY334" s="86"/>
      <c r="CZ334" s="86"/>
      <c r="DA334" s="86"/>
      <c r="DB334" s="86"/>
      <c r="DC334" s="86"/>
      <c r="DD334" s="86"/>
      <c r="DE334" s="86"/>
      <c r="DF334" s="86"/>
      <c r="DG334" s="86"/>
      <c r="DH334" s="86"/>
      <c r="DI334" s="86"/>
      <c r="DJ334" s="86"/>
      <c r="DK334" s="86"/>
      <c r="DL334" s="86"/>
      <c r="DM334" s="86"/>
    </row>
    <row r="335" spans="6:117" ht="15.75" customHeight="1">
      <c r="F335" s="85"/>
      <c r="L335" s="87"/>
      <c r="M335" s="87"/>
      <c r="O335" s="87"/>
      <c r="V335" s="88"/>
      <c r="AI335" s="89"/>
      <c r="AK335" s="90"/>
      <c r="BM335" s="85"/>
      <c r="BN335" s="91"/>
      <c r="CL335" s="85"/>
      <c r="CT335" s="86"/>
      <c r="CU335" s="86"/>
      <c r="CV335" s="86"/>
      <c r="CW335" s="86"/>
      <c r="CX335" s="86"/>
      <c r="CY335" s="86"/>
      <c r="CZ335" s="86"/>
      <c r="DA335" s="86"/>
      <c r="DB335" s="86"/>
      <c r="DC335" s="86"/>
      <c r="DD335" s="86"/>
      <c r="DE335" s="86"/>
      <c r="DF335" s="86"/>
      <c r="DG335" s="86"/>
      <c r="DH335" s="86"/>
      <c r="DI335" s="86"/>
      <c r="DJ335" s="86"/>
      <c r="DK335" s="86"/>
      <c r="DL335" s="86"/>
      <c r="DM335" s="86"/>
    </row>
    <row r="336" spans="6:117" ht="15.75" customHeight="1">
      <c r="F336" s="85"/>
      <c r="L336" s="87"/>
      <c r="M336" s="87"/>
      <c r="O336" s="87"/>
      <c r="V336" s="88"/>
      <c r="AI336" s="89"/>
      <c r="AK336" s="90"/>
      <c r="BM336" s="85"/>
      <c r="BN336" s="91"/>
      <c r="CL336" s="85"/>
      <c r="CT336" s="86"/>
      <c r="CU336" s="86"/>
      <c r="CV336" s="86"/>
      <c r="CW336" s="86"/>
      <c r="CX336" s="86"/>
      <c r="CY336" s="86"/>
      <c r="CZ336" s="86"/>
      <c r="DA336" s="86"/>
      <c r="DB336" s="86"/>
      <c r="DC336" s="86"/>
      <c r="DD336" s="86"/>
      <c r="DE336" s="86"/>
      <c r="DF336" s="86"/>
      <c r="DG336" s="86"/>
      <c r="DH336" s="86"/>
      <c r="DI336" s="86"/>
      <c r="DJ336" s="86"/>
      <c r="DK336" s="86"/>
      <c r="DL336" s="86"/>
      <c r="DM336" s="86"/>
    </row>
    <row r="337" spans="6:117" ht="15.75" customHeight="1">
      <c r="F337" s="85"/>
      <c r="L337" s="87"/>
      <c r="M337" s="87"/>
      <c r="O337" s="87"/>
      <c r="V337" s="88"/>
      <c r="AI337" s="89"/>
      <c r="AK337" s="90"/>
      <c r="BM337" s="85"/>
      <c r="BN337" s="91"/>
      <c r="CL337" s="85"/>
      <c r="CT337" s="86"/>
      <c r="CU337" s="86"/>
      <c r="CV337" s="86"/>
      <c r="CW337" s="86"/>
      <c r="CX337" s="86"/>
      <c r="CY337" s="86"/>
      <c r="CZ337" s="86"/>
      <c r="DA337" s="86"/>
      <c r="DB337" s="86"/>
      <c r="DC337" s="86"/>
      <c r="DD337" s="86"/>
      <c r="DE337" s="86"/>
      <c r="DF337" s="86"/>
      <c r="DG337" s="86"/>
      <c r="DH337" s="86"/>
      <c r="DI337" s="86"/>
      <c r="DJ337" s="86"/>
      <c r="DK337" s="86"/>
      <c r="DL337" s="86"/>
      <c r="DM337" s="86"/>
    </row>
    <row r="338" spans="6:117" ht="15.75" customHeight="1">
      <c r="F338" s="85"/>
      <c r="L338" s="87"/>
      <c r="M338" s="87"/>
      <c r="O338" s="87"/>
      <c r="V338" s="88"/>
      <c r="AI338" s="89"/>
      <c r="AK338" s="90"/>
      <c r="BM338" s="85"/>
      <c r="BN338" s="91"/>
      <c r="CL338" s="85"/>
      <c r="CT338" s="86"/>
      <c r="CU338" s="86"/>
      <c r="CV338" s="86"/>
      <c r="CW338" s="86"/>
      <c r="CX338" s="86"/>
      <c r="CY338" s="86"/>
      <c r="CZ338" s="86"/>
      <c r="DA338" s="86"/>
      <c r="DB338" s="86"/>
      <c r="DC338" s="86"/>
      <c r="DD338" s="86"/>
      <c r="DE338" s="86"/>
      <c r="DF338" s="86"/>
      <c r="DG338" s="86"/>
      <c r="DH338" s="86"/>
      <c r="DI338" s="86"/>
      <c r="DJ338" s="86"/>
      <c r="DK338" s="86"/>
      <c r="DL338" s="86"/>
      <c r="DM338" s="86"/>
    </row>
    <row r="339" spans="6:117" ht="15.75" customHeight="1">
      <c r="F339" s="85"/>
      <c r="L339" s="87"/>
      <c r="M339" s="87"/>
      <c r="O339" s="87"/>
      <c r="V339" s="88"/>
      <c r="AI339" s="89"/>
      <c r="AK339" s="90"/>
      <c r="BM339" s="85"/>
      <c r="BN339" s="91"/>
      <c r="CL339" s="85"/>
      <c r="CT339" s="86"/>
      <c r="CU339" s="86"/>
      <c r="CV339" s="86"/>
      <c r="CW339" s="86"/>
      <c r="CX339" s="86"/>
      <c r="CY339" s="86"/>
      <c r="CZ339" s="86"/>
      <c r="DA339" s="86"/>
      <c r="DB339" s="86"/>
      <c r="DC339" s="86"/>
      <c r="DD339" s="86"/>
      <c r="DE339" s="86"/>
      <c r="DF339" s="86"/>
      <c r="DG339" s="86"/>
      <c r="DH339" s="86"/>
      <c r="DI339" s="86"/>
      <c r="DJ339" s="86"/>
      <c r="DK339" s="86"/>
      <c r="DL339" s="86"/>
      <c r="DM339" s="86"/>
    </row>
    <row r="340" spans="6:117" ht="15.75" customHeight="1">
      <c r="F340" s="85"/>
      <c r="L340" s="87"/>
      <c r="M340" s="87"/>
      <c r="O340" s="87"/>
      <c r="V340" s="88"/>
      <c r="AI340" s="89"/>
      <c r="AK340" s="90"/>
      <c r="BM340" s="85"/>
      <c r="BN340" s="91"/>
      <c r="CL340" s="85"/>
      <c r="CT340" s="86"/>
      <c r="CU340" s="86"/>
      <c r="CV340" s="86"/>
      <c r="CW340" s="86"/>
      <c r="CX340" s="86"/>
      <c r="CY340" s="86"/>
      <c r="CZ340" s="86"/>
      <c r="DA340" s="86"/>
      <c r="DB340" s="86"/>
      <c r="DC340" s="86"/>
      <c r="DD340" s="86"/>
      <c r="DE340" s="86"/>
      <c r="DF340" s="86"/>
      <c r="DG340" s="86"/>
      <c r="DH340" s="86"/>
      <c r="DI340" s="86"/>
      <c r="DJ340" s="86"/>
      <c r="DK340" s="86"/>
      <c r="DL340" s="86"/>
      <c r="DM340" s="86"/>
    </row>
    <row r="341" spans="6:117" ht="15.75" customHeight="1">
      <c r="F341" s="85"/>
      <c r="L341" s="87"/>
      <c r="M341" s="87"/>
      <c r="O341" s="87"/>
      <c r="V341" s="88"/>
      <c r="AI341" s="89"/>
      <c r="AK341" s="90"/>
      <c r="BM341" s="85"/>
      <c r="BN341" s="91"/>
      <c r="CL341" s="85"/>
      <c r="CT341" s="86"/>
      <c r="CU341" s="86"/>
      <c r="CV341" s="86"/>
      <c r="CW341" s="86"/>
      <c r="CX341" s="86"/>
      <c r="CY341" s="86"/>
      <c r="CZ341" s="86"/>
      <c r="DA341" s="86"/>
      <c r="DB341" s="86"/>
      <c r="DC341" s="86"/>
      <c r="DD341" s="86"/>
      <c r="DE341" s="86"/>
      <c r="DF341" s="86"/>
      <c r="DG341" s="86"/>
      <c r="DH341" s="86"/>
      <c r="DI341" s="86"/>
      <c r="DJ341" s="86"/>
      <c r="DK341" s="86"/>
      <c r="DL341" s="86"/>
      <c r="DM341" s="86"/>
    </row>
    <row r="342" spans="6:117" ht="15.75" customHeight="1">
      <c r="F342" s="85"/>
      <c r="L342" s="87"/>
      <c r="M342" s="87"/>
      <c r="O342" s="87"/>
      <c r="V342" s="88"/>
      <c r="AI342" s="89"/>
      <c r="AK342" s="90"/>
      <c r="BM342" s="85"/>
      <c r="BN342" s="91"/>
      <c r="CL342" s="85"/>
      <c r="CT342" s="86"/>
      <c r="CU342" s="86"/>
      <c r="CV342" s="86"/>
      <c r="CW342" s="86"/>
      <c r="CX342" s="86"/>
      <c r="CY342" s="86"/>
      <c r="CZ342" s="86"/>
      <c r="DA342" s="86"/>
      <c r="DB342" s="86"/>
      <c r="DC342" s="86"/>
      <c r="DD342" s="86"/>
      <c r="DE342" s="86"/>
      <c r="DF342" s="86"/>
      <c r="DG342" s="86"/>
      <c r="DH342" s="86"/>
      <c r="DI342" s="86"/>
      <c r="DJ342" s="86"/>
      <c r="DK342" s="86"/>
      <c r="DL342" s="86"/>
      <c r="DM342" s="86"/>
    </row>
    <row r="343" spans="6:117" ht="15.75" customHeight="1">
      <c r="F343" s="85"/>
      <c r="L343" s="87"/>
      <c r="M343" s="87"/>
      <c r="O343" s="87"/>
      <c r="V343" s="88"/>
      <c r="AI343" s="89"/>
      <c r="AK343" s="90"/>
      <c r="BM343" s="85"/>
      <c r="BN343" s="91"/>
      <c r="CL343" s="85"/>
      <c r="CT343" s="86"/>
      <c r="CU343" s="86"/>
      <c r="CV343" s="86"/>
      <c r="CW343" s="86"/>
      <c r="CX343" s="86"/>
      <c r="CY343" s="86"/>
      <c r="CZ343" s="86"/>
      <c r="DA343" s="86"/>
      <c r="DB343" s="86"/>
      <c r="DC343" s="86"/>
      <c r="DD343" s="86"/>
      <c r="DE343" s="86"/>
      <c r="DF343" s="86"/>
      <c r="DG343" s="86"/>
      <c r="DH343" s="86"/>
      <c r="DI343" s="86"/>
      <c r="DJ343" s="86"/>
      <c r="DK343" s="86"/>
      <c r="DL343" s="86"/>
      <c r="DM343" s="86"/>
    </row>
    <row r="344" spans="6:117" ht="15.75" customHeight="1">
      <c r="F344" s="85"/>
      <c r="L344" s="87"/>
      <c r="M344" s="87"/>
      <c r="O344" s="87"/>
      <c r="V344" s="88"/>
      <c r="AI344" s="89"/>
      <c r="AK344" s="90"/>
      <c r="BM344" s="85"/>
      <c r="BN344" s="91"/>
      <c r="CL344" s="85"/>
      <c r="CT344" s="86"/>
      <c r="CU344" s="86"/>
      <c r="CV344" s="86"/>
      <c r="CW344" s="86"/>
      <c r="CX344" s="86"/>
      <c r="CY344" s="86"/>
      <c r="CZ344" s="86"/>
      <c r="DA344" s="86"/>
      <c r="DB344" s="86"/>
      <c r="DC344" s="86"/>
      <c r="DD344" s="86"/>
      <c r="DE344" s="86"/>
      <c r="DF344" s="86"/>
      <c r="DG344" s="86"/>
      <c r="DH344" s="86"/>
      <c r="DI344" s="86"/>
      <c r="DJ344" s="86"/>
      <c r="DK344" s="86"/>
      <c r="DL344" s="86"/>
      <c r="DM344" s="86"/>
    </row>
    <row r="345" spans="6:117" ht="15.75" customHeight="1">
      <c r="F345" s="85"/>
      <c r="L345" s="87"/>
      <c r="M345" s="87"/>
      <c r="O345" s="87"/>
      <c r="V345" s="88"/>
      <c r="AI345" s="89"/>
      <c r="AK345" s="90"/>
      <c r="BM345" s="85"/>
      <c r="BN345" s="91"/>
      <c r="CL345" s="85"/>
      <c r="CT345" s="86"/>
      <c r="CU345" s="86"/>
      <c r="CV345" s="86"/>
      <c r="CW345" s="86"/>
      <c r="CX345" s="86"/>
      <c r="CY345" s="86"/>
      <c r="CZ345" s="86"/>
      <c r="DA345" s="86"/>
      <c r="DB345" s="86"/>
      <c r="DC345" s="86"/>
      <c r="DD345" s="86"/>
      <c r="DE345" s="86"/>
      <c r="DF345" s="86"/>
      <c r="DG345" s="86"/>
      <c r="DH345" s="86"/>
      <c r="DI345" s="86"/>
      <c r="DJ345" s="86"/>
      <c r="DK345" s="86"/>
      <c r="DL345" s="86"/>
      <c r="DM345" s="86"/>
    </row>
    <row r="346" spans="6:117" ht="15.75" customHeight="1">
      <c r="F346" s="85"/>
      <c r="L346" s="87"/>
      <c r="M346" s="87"/>
      <c r="O346" s="87"/>
      <c r="V346" s="88"/>
      <c r="AI346" s="89"/>
      <c r="AK346" s="90"/>
      <c r="BM346" s="85"/>
      <c r="BN346" s="91"/>
      <c r="CL346" s="85"/>
      <c r="CT346" s="86"/>
      <c r="CU346" s="86"/>
      <c r="CV346" s="86"/>
      <c r="CW346" s="86"/>
      <c r="CX346" s="86"/>
      <c r="CY346" s="86"/>
      <c r="CZ346" s="86"/>
      <c r="DA346" s="86"/>
      <c r="DB346" s="86"/>
      <c r="DC346" s="86"/>
      <c r="DD346" s="86"/>
      <c r="DE346" s="86"/>
      <c r="DF346" s="86"/>
      <c r="DG346" s="86"/>
      <c r="DH346" s="86"/>
      <c r="DI346" s="86"/>
      <c r="DJ346" s="86"/>
      <c r="DK346" s="86"/>
      <c r="DL346" s="86"/>
      <c r="DM346" s="86"/>
    </row>
    <row r="347" spans="6:117" ht="15.75" customHeight="1">
      <c r="F347" s="85"/>
      <c r="L347" s="87"/>
      <c r="M347" s="87"/>
      <c r="O347" s="87"/>
      <c r="V347" s="88"/>
      <c r="AI347" s="89"/>
      <c r="AK347" s="90"/>
      <c r="BM347" s="85"/>
      <c r="BN347" s="91"/>
      <c r="CL347" s="85"/>
      <c r="CT347" s="86"/>
      <c r="CU347" s="86"/>
      <c r="CV347" s="86"/>
      <c r="CW347" s="86"/>
      <c r="CX347" s="86"/>
      <c r="CY347" s="86"/>
      <c r="CZ347" s="86"/>
      <c r="DA347" s="86"/>
      <c r="DB347" s="86"/>
      <c r="DC347" s="86"/>
      <c r="DD347" s="86"/>
      <c r="DE347" s="86"/>
      <c r="DF347" s="86"/>
      <c r="DG347" s="86"/>
      <c r="DH347" s="86"/>
      <c r="DI347" s="86"/>
      <c r="DJ347" s="86"/>
      <c r="DK347" s="86"/>
      <c r="DL347" s="86"/>
      <c r="DM347" s="86"/>
    </row>
    <row r="348" spans="6:117" ht="15.75" customHeight="1">
      <c r="F348" s="85"/>
      <c r="L348" s="87"/>
      <c r="M348" s="87"/>
      <c r="O348" s="87"/>
      <c r="V348" s="88"/>
      <c r="AI348" s="89"/>
      <c r="AK348" s="90"/>
      <c r="BM348" s="85"/>
      <c r="BN348" s="91"/>
      <c r="CL348" s="85"/>
      <c r="CT348" s="86"/>
      <c r="CU348" s="86"/>
      <c r="CV348" s="86"/>
      <c r="CW348" s="86"/>
      <c r="CX348" s="86"/>
      <c r="CY348" s="86"/>
      <c r="CZ348" s="86"/>
      <c r="DA348" s="86"/>
      <c r="DB348" s="86"/>
      <c r="DC348" s="86"/>
      <c r="DD348" s="86"/>
      <c r="DE348" s="86"/>
      <c r="DF348" s="86"/>
      <c r="DG348" s="86"/>
      <c r="DH348" s="86"/>
      <c r="DI348" s="86"/>
      <c r="DJ348" s="86"/>
      <c r="DK348" s="86"/>
      <c r="DL348" s="86"/>
      <c r="DM348" s="86"/>
    </row>
    <row r="349" spans="6:117" ht="15.75" customHeight="1">
      <c r="F349" s="85"/>
      <c r="L349" s="87"/>
      <c r="M349" s="87"/>
      <c r="O349" s="87"/>
      <c r="V349" s="88"/>
      <c r="AI349" s="89"/>
      <c r="AK349" s="90"/>
      <c r="BM349" s="85"/>
      <c r="BN349" s="91"/>
      <c r="CL349" s="85"/>
      <c r="CT349" s="86"/>
      <c r="CU349" s="86"/>
      <c r="CV349" s="86"/>
      <c r="CW349" s="86"/>
      <c r="CX349" s="86"/>
      <c r="CY349" s="86"/>
      <c r="CZ349" s="86"/>
      <c r="DA349" s="86"/>
      <c r="DB349" s="86"/>
      <c r="DC349" s="86"/>
      <c r="DD349" s="86"/>
      <c r="DE349" s="86"/>
      <c r="DF349" s="86"/>
      <c r="DG349" s="86"/>
      <c r="DH349" s="86"/>
      <c r="DI349" s="86"/>
      <c r="DJ349" s="86"/>
      <c r="DK349" s="86"/>
      <c r="DL349" s="86"/>
      <c r="DM349" s="86"/>
    </row>
    <row r="350" spans="6:117" ht="15.75" customHeight="1">
      <c r="F350" s="85"/>
      <c r="L350" s="87"/>
      <c r="M350" s="87"/>
      <c r="O350" s="87"/>
      <c r="V350" s="88"/>
      <c r="AI350" s="89"/>
      <c r="AK350" s="90"/>
      <c r="BM350" s="85"/>
      <c r="BN350" s="91"/>
      <c r="CL350" s="85"/>
      <c r="CT350" s="86"/>
      <c r="CU350" s="86"/>
      <c r="CV350" s="86"/>
      <c r="CW350" s="86"/>
      <c r="CX350" s="86"/>
      <c r="CY350" s="86"/>
      <c r="CZ350" s="86"/>
      <c r="DA350" s="86"/>
      <c r="DB350" s="86"/>
      <c r="DC350" s="86"/>
      <c r="DD350" s="86"/>
      <c r="DE350" s="86"/>
      <c r="DF350" s="86"/>
      <c r="DG350" s="86"/>
      <c r="DH350" s="86"/>
      <c r="DI350" s="86"/>
      <c r="DJ350" s="86"/>
      <c r="DK350" s="86"/>
      <c r="DL350" s="86"/>
      <c r="DM350" s="86"/>
    </row>
    <row r="351" spans="6:117" ht="15.75" customHeight="1">
      <c r="F351" s="85"/>
      <c r="L351" s="87"/>
      <c r="M351" s="87"/>
      <c r="O351" s="87"/>
      <c r="V351" s="88"/>
      <c r="AI351" s="89"/>
      <c r="AK351" s="90"/>
      <c r="BM351" s="85"/>
      <c r="BN351" s="91"/>
      <c r="CL351" s="85"/>
      <c r="CT351" s="86"/>
      <c r="CU351" s="86"/>
      <c r="CV351" s="86"/>
      <c r="CW351" s="86"/>
      <c r="CX351" s="86"/>
      <c r="CY351" s="86"/>
      <c r="CZ351" s="86"/>
      <c r="DA351" s="86"/>
      <c r="DB351" s="86"/>
      <c r="DC351" s="86"/>
      <c r="DD351" s="86"/>
      <c r="DE351" s="86"/>
      <c r="DF351" s="86"/>
      <c r="DG351" s="86"/>
      <c r="DH351" s="86"/>
      <c r="DI351" s="86"/>
      <c r="DJ351" s="86"/>
      <c r="DK351" s="86"/>
      <c r="DL351" s="86"/>
      <c r="DM351" s="86"/>
    </row>
    <row r="352" spans="6:117" ht="15.75" customHeight="1">
      <c r="F352" s="85"/>
      <c r="L352" s="87"/>
      <c r="M352" s="87"/>
      <c r="O352" s="87"/>
      <c r="V352" s="88"/>
      <c r="AI352" s="89"/>
      <c r="AK352" s="90"/>
      <c r="BM352" s="85"/>
      <c r="BN352" s="91"/>
      <c r="CL352" s="85"/>
      <c r="CT352" s="86"/>
      <c r="CU352" s="86"/>
      <c r="CV352" s="86"/>
      <c r="CW352" s="86"/>
      <c r="CX352" s="86"/>
      <c r="CY352" s="86"/>
      <c r="CZ352" s="86"/>
      <c r="DA352" s="86"/>
      <c r="DB352" s="86"/>
      <c r="DC352" s="86"/>
      <c r="DD352" s="86"/>
      <c r="DE352" s="86"/>
      <c r="DF352" s="86"/>
      <c r="DG352" s="86"/>
      <c r="DH352" s="86"/>
      <c r="DI352" s="86"/>
      <c r="DJ352" s="86"/>
      <c r="DK352" s="86"/>
      <c r="DL352" s="86"/>
      <c r="DM352" s="86"/>
    </row>
    <row r="353" spans="6:117" ht="15.75" customHeight="1">
      <c r="F353" s="85"/>
      <c r="L353" s="87"/>
      <c r="M353" s="87"/>
      <c r="O353" s="87"/>
      <c r="V353" s="88"/>
      <c r="AI353" s="89"/>
      <c r="AK353" s="90"/>
      <c r="BM353" s="85"/>
      <c r="BN353" s="91"/>
      <c r="CL353" s="85"/>
      <c r="CT353" s="86"/>
      <c r="CU353" s="86"/>
      <c r="CV353" s="86"/>
      <c r="CW353" s="86"/>
      <c r="CX353" s="86"/>
      <c r="CY353" s="86"/>
      <c r="CZ353" s="86"/>
      <c r="DA353" s="86"/>
      <c r="DB353" s="86"/>
      <c r="DC353" s="86"/>
      <c r="DD353" s="86"/>
      <c r="DE353" s="86"/>
      <c r="DF353" s="86"/>
      <c r="DG353" s="86"/>
      <c r="DH353" s="86"/>
      <c r="DI353" s="86"/>
      <c r="DJ353" s="86"/>
      <c r="DK353" s="86"/>
      <c r="DL353" s="86"/>
      <c r="DM353" s="86"/>
    </row>
    <row r="354" spans="6:117" ht="15.75" customHeight="1">
      <c r="F354" s="85"/>
      <c r="L354" s="87"/>
      <c r="M354" s="87"/>
      <c r="O354" s="87"/>
      <c r="V354" s="88"/>
      <c r="AI354" s="89"/>
      <c r="AK354" s="90"/>
      <c r="BM354" s="85"/>
      <c r="BN354" s="91"/>
      <c r="CL354" s="85"/>
      <c r="CT354" s="86"/>
      <c r="CU354" s="86"/>
      <c r="CV354" s="86"/>
      <c r="CW354" s="86"/>
      <c r="CX354" s="86"/>
      <c r="CY354" s="86"/>
      <c r="CZ354" s="86"/>
      <c r="DA354" s="86"/>
      <c r="DB354" s="86"/>
      <c r="DC354" s="86"/>
      <c r="DD354" s="86"/>
      <c r="DE354" s="86"/>
      <c r="DF354" s="86"/>
      <c r="DG354" s="86"/>
      <c r="DH354" s="86"/>
      <c r="DI354" s="86"/>
      <c r="DJ354" s="86"/>
      <c r="DK354" s="86"/>
      <c r="DL354" s="86"/>
      <c r="DM354" s="86"/>
    </row>
    <row r="355" spans="6:117" ht="15.75" customHeight="1">
      <c r="F355" s="85"/>
      <c r="L355" s="87"/>
      <c r="M355" s="87"/>
      <c r="O355" s="87"/>
      <c r="V355" s="88"/>
      <c r="AI355" s="89"/>
      <c r="AK355" s="90"/>
      <c r="BM355" s="85"/>
      <c r="BN355" s="91"/>
      <c r="CL355" s="85"/>
      <c r="CT355" s="86"/>
      <c r="CU355" s="86"/>
      <c r="CV355" s="86"/>
      <c r="CW355" s="86"/>
      <c r="CX355" s="86"/>
      <c r="CY355" s="86"/>
      <c r="CZ355" s="86"/>
      <c r="DA355" s="86"/>
      <c r="DB355" s="86"/>
      <c r="DC355" s="86"/>
      <c r="DD355" s="86"/>
      <c r="DE355" s="86"/>
      <c r="DF355" s="86"/>
      <c r="DG355" s="86"/>
      <c r="DH355" s="86"/>
      <c r="DI355" s="86"/>
      <c r="DJ355" s="86"/>
      <c r="DK355" s="86"/>
      <c r="DL355" s="86"/>
      <c r="DM355" s="86"/>
    </row>
    <row r="356" spans="6:117" ht="15.75" customHeight="1">
      <c r="F356" s="85"/>
      <c r="L356" s="87"/>
      <c r="M356" s="87"/>
      <c r="O356" s="87"/>
      <c r="V356" s="88"/>
      <c r="AI356" s="89"/>
      <c r="AK356" s="90"/>
      <c r="BM356" s="85"/>
      <c r="BN356" s="91"/>
      <c r="CL356" s="85"/>
      <c r="CT356" s="86"/>
      <c r="CU356" s="86"/>
      <c r="CV356" s="86"/>
      <c r="CW356" s="86"/>
      <c r="CX356" s="86"/>
      <c r="CY356" s="86"/>
      <c r="CZ356" s="86"/>
      <c r="DA356" s="86"/>
      <c r="DB356" s="86"/>
      <c r="DC356" s="86"/>
      <c r="DD356" s="86"/>
      <c r="DE356" s="86"/>
      <c r="DF356" s="86"/>
      <c r="DG356" s="86"/>
      <c r="DH356" s="86"/>
      <c r="DI356" s="86"/>
      <c r="DJ356" s="86"/>
      <c r="DK356" s="86"/>
      <c r="DL356" s="86"/>
      <c r="DM356" s="86"/>
    </row>
    <row r="357" spans="6:117" ht="15.75" customHeight="1">
      <c r="F357" s="85"/>
      <c r="L357" s="87"/>
      <c r="M357" s="87"/>
      <c r="O357" s="87"/>
      <c r="V357" s="88"/>
      <c r="AI357" s="89"/>
      <c r="AK357" s="90"/>
      <c r="BM357" s="85"/>
      <c r="BN357" s="91"/>
      <c r="CL357" s="85"/>
      <c r="CT357" s="86"/>
      <c r="CU357" s="86"/>
      <c r="CV357" s="86"/>
      <c r="CW357" s="86"/>
      <c r="CX357" s="86"/>
      <c r="CY357" s="86"/>
      <c r="CZ357" s="86"/>
      <c r="DA357" s="86"/>
      <c r="DB357" s="86"/>
      <c r="DC357" s="86"/>
      <c r="DD357" s="86"/>
      <c r="DE357" s="86"/>
      <c r="DF357" s="86"/>
      <c r="DG357" s="86"/>
      <c r="DH357" s="86"/>
      <c r="DI357" s="86"/>
      <c r="DJ357" s="86"/>
      <c r="DK357" s="86"/>
      <c r="DL357" s="86"/>
      <c r="DM357" s="86"/>
    </row>
    <row r="358" spans="6:117" ht="15.75" customHeight="1">
      <c r="F358" s="85"/>
      <c r="L358" s="87"/>
      <c r="M358" s="87"/>
      <c r="O358" s="87"/>
      <c r="V358" s="88"/>
      <c r="AI358" s="89"/>
      <c r="AK358" s="90"/>
      <c r="BM358" s="85"/>
      <c r="BN358" s="91"/>
      <c r="CL358" s="85"/>
      <c r="CT358" s="86"/>
      <c r="CU358" s="86"/>
      <c r="CV358" s="86"/>
      <c r="CW358" s="86"/>
      <c r="CX358" s="86"/>
      <c r="CY358" s="86"/>
      <c r="CZ358" s="86"/>
      <c r="DA358" s="86"/>
      <c r="DB358" s="86"/>
      <c r="DC358" s="86"/>
      <c r="DD358" s="86"/>
      <c r="DE358" s="86"/>
      <c r="DF358" s="86"/>
      <c r="DG358" s="86"/>
      <c r="DH358" s="86"/>
      <c r="DI358" s="86"/>
      <c r="DJ358" s="86"/>
      <c r="DK358" s="86"/>
      <c r="DL358" s="86"/>
      <c r="DM358" s="86"/>
    </row>
    <row r="359" spans="6:117" ht="15.75" customHeight="1">
      <c r="F359" s="85"/>
      <c r="L359" s="87"/>
      <c r="M359" s="87"/>
      <c r="O359" s="87"/>
      <c r="V359" s="88"/>
      <c r="AI359" s="89"/>
      <c r="AK359" s="90"/>
      <c r="BM359" s="85"/>
      <c r="BN359" s="91"/>
      <c r="CL359" s="85"/>
      <c r="CT359" s="86"/>
      <c r="CU359" s="86"/>
      <c r="CV359" s="86"/>
      <c r="CW359" s="86"/>
      <c r="CX359" s="86"/>
      <c r="CY359" s="86"/>
      <c r="CZ359" s="86"/>
      <c r="DA359" s="86"/>
      <c r="DB359" s="86"/>
      <c r="DC359" s="86"/>
      <c r="DD359" s="86"/>
      <c r="DE359" s="86"/>
      <c r="DF359" s="86"/>
      <c r="DG359" s="86"/>
      <c r="DH359" s="86"/>
      <c r="DI359" s="86"/>
      <c r="DJ359" s="86"/>
      <c r="DK359" s="86"/>
      <c r="DL359" s="86"/>
      <c r="DM359" s="86"/>
    </row>
    <row r="360" spans="6:117" ht="15.75" customHeight="1">
      <c r="F360" s="85"/>
      <c r="L360" s="87"/>
      <c r="M360" s="87"/>
      <c r="O360" s="87"/>
      <c r="V360" s="88"/>
      <c r="AI360" s="89"/>
      <c r="AK360" s="90"/>
      <c r="BM360" s="85"/>
      <c r="BN360" s="91"/>
      <c r="CL360" s="85"/>
      <c r="CT360" s="86"/>
      <c r="CU360" s="86"/>
      <c r="CV360" s="86"/>
      <c r="CW360" s="86"/>
      <c r="CX360" s="86"/>
      <c r="CY360" s="86"/>
      <c r="CZ360" s="86"/>
      <c r="DA360" s="86"/>
      <c r="DB360" s="86"/>
      <c r="DC360" s="86"/>
      <c r="DD360" s="86"/>
      <c r="DE360" s="86"/>
      <c r="DF360" s="86"/>
      <c r="DG360" s="86"/>
      <c r="DH360" s="86"/>
      <c r="DI360" s="86"/>
      <c r="DJ360" s="86"/>
      <c r="DK360" s="86"/>
      <c r="DL360" s="86"/>
      <c r="DM360" s="86"/>
    </row>
    <row r="361" spans="6:117" ht="15.75" customHeight="1">
      <c r="F361" s="85"/>
      <c r="L361" s="87"/>
      <c r="M361" s="87"/>
      <c r="O361" s="87"/>
      <c r="V361" s="88"/>
      <c r="AI361" s="89"/>
      <c r="AK361" s="90"/>
      <c r="BM361" s="85"/>
      <c r="BN361" s="91"/>
      <c r="CL361" s="85"/>
      <c r="CT361" s="86"/>
      <c r="CU361" s="86"/>
      <c r="CV361" s="86"/>
      <c r="CW361" s="86"/>
      <c r="CX361" s="86"/>
      <c r="CY361" s="86"/>
      <c r="CZ361" s="86"/>
      <c r="DA361" s="86"/>
      <c r="DB361" s="86"/>
      <c r="DC361" s="86"/>
      <c r="DD361" s="86"/>
      <c r="DE361" s="86"/>
      <c r="DF361" s="86"/>
      <c r="DG361" s="86"/>
      <c r="DH361" s="86"/>
      <c r="DI361" s="86"/>
      <c r="DJ361" s="86"/>
      <c r="DK361" s="86"/>
      <c r="DL361" s="86"/>
      <c r="DM361" s="86"/>
    </row>
    <row r="362" spans="6:117" ht="15.75" customHeight="1">
      <c r="F362" s="85"/>
      <c r="L362" s="87"/>
      <c r="M362" s="87"/>
      <c r="O362" s="87"/>
      <c r="V362" s="88"/>
      <c r="AI362" s="89"/>
      <c r="AK362" s="90"/>
      <c r="BM362" s="85"/>
      <c r="BN362" s="91"/>
      <c r="CL362" s="85"/>
      <c r="CT362" s="86"/>
      <c r="CU362" s="86"/>
      <c r="CV362" s="86"/>
      <c r="CW362" s="86"/>
      <c r="CX362" s="86"/>
      <c r="CY362" s="86"/>
      <c r="CZ362" s="86"/>
      <c r="DA362" s="86"/>
      <c r="DB362" s="86"/>
      <c r="DC362" s="86"/>
      <c r="DD362" s="86"/>
      <c r="DE362" s="86"/>
      <c r="DF362" s="86"/>
      <c r="DG362" s="86"/>
      <c r="DH362" s="86"/>
      <c r="DI362" s="86"/>
      <c r="DJ362" s="86"/>
      <c r="DK362" s="86"/>
      <c r="DL362" s="86"/>
      <c r="DM362" s="86"/>
    </row>
    <row r="363" spans="6:117" ht="15.75" customHeight="1">
      <c r="F363" s="85"/>
      <c r="L363" s="87"/>
      <c r="M363" s="87"/>
      <c r="O363" s="87"/>
      <c r="V363" s="88"/>
      <c r="AI363" s="89"/>
      <c r="AK363" s="90"/>
      <c r="BM363" s="85"/>
      <c r="BN363" s="91"/>
      <c r="CL363" s="85"/>
      <c r="CT363" s="86"/>
      <c r="CU363" s="86"/>
      <c r="CV363" s="86"/>
      <c r="CW363" s="86"/>
      <c r="CX363" s="86"/>
      <c r="CY363" s="86"/>
      <c r="CZ363" s="86"/>
      <c r="DA363" s="86"/>
      <c r="DB363" s="86"/>
      <c r="DC363" s="86"/>
      <c r="DD363" s="86"/>
      <c r="DE363" s="86"/>
      <c r="DF363" s="86"/>
      <c r="DG363" s="86"/>
      <c r="DH363" s="86"/>
      <c r="DI363" s="86"/>
      <c r="DJ363" s="86"/>
      <c r="DK363" s="86"/>
      <c r="DL363" s="86"/>
      <c r="DM363" s="86"/>
    </row>
  </sheetData>
  <autoFilter ref="A2:EL170"/>
  <mergeCells count="1">
    <mergeCell ref="A1:XFD1"/>
  </mergeCells>
  <dataValidations count="1">
    <dataValidation type="list" allowBlank="1" showInputMessage="1" showErrorMessage="1" prompt="Seleccione un elemento de la lista - " sqref="AA3:AA34 AA35:AA39 AA40:AA44 AA45:AA46 AA47:AA64 AA65 AA66 AA67:AA68 AA69:AA71 AA72:AA77 AA78:AA95 AA96:AA125 AA126:AA130 AA131:AA132 AA133:AA141 AA143:AA154 AA156:AA164 AA165:AA170">
      <formula1>#REF!</formula1>
    </dataValidation>
  </dataValidations>
  <hyperlinks>
    <hyperlink ref="AK3" r:id="rId1"/>
    <hyperlink ref="AK29" r:id="rId2"/>
    <hyperlink ref="AK40" r:id="rId3"/>
    <hyperlink ref="AK41" r:id="rId4"/>
    <hyperlink ref="AK46" r:id="rId5"/>
    <hyperlink ref="AK48" r:id="rId6"/>
    <hyperlink ref="AK49" r:id="rId7"/>
    <hyperlink ref="AK50" r:id="rId8"/>
    <hyperlink ref="AK52" r:id="rId9"/>
    <hyperlink ref="AK53" r:id="rId10"/>
    <hyperlink ref="AK95" r:id="rId11"/>
    <hyperlink ref="AK118" r:id="rId12"/>
    <hyperlink ref="AK142" r:id="rId13"/>
    <hyperlink ref="AK146" r:id="rId14"/>
    <hyperlink ref="AK147" r:id="rId15"/>
    <hyperlink ref="AK148" r:id="rId16"/>
    <hyperlink ref="AK150" r:id="rId17"/>
    <hyperlink ref="AK151" r:id="rId18"/>
    <hyperlink ref="AK152" r:id="rId19"/>
  </hyperlink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CONTRATOS 2021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Daniela Rodriguez Narvaez</dc:creator>
  <cp:lastModifiedBy>Jenny Alarcón</cp:lastModifiedBy>
  <dcterms:created xsi:type="dcterms:W3CDTF">2020-11-30T14:24:06Z</dcterms:created>
  <dcterms:modified xsi:type="dcterms:W3CDTF">2022-11-24T16:42:51Z</dcterms:modified>
</cp:coreProperties>
</file>